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105" windowWidth="14805" windowHeight="8010" firstSheet="6" activeTab="7"/>
  </bookViews>
  <sheets>
    <sheet name="Skills" sheetId="1" r:id="rId1"/>
    <sheet name="Items" sheetId="2" r:id="rId2"/>
    <sheet name="Calculation" sheetId="5" r:id="rId3"/>
    <sheet name="Plvl" sheetId="3" r:id="rId4"/>
    <sheet name="Drops" sheetId="10" r:id="rId5"/>
    <sheet name="Facts" sheetId="6" r:id="rId6"/>
    <sheet name="Creatures" sheetId="7" r:id="rId7"/>
    <sheet name="Skilling XP" sheetId="8" r:id="rId8"/>
    <sheet name="about" sheetId="9" r:id="rId9"/>
  </sheets>
  <calcPr calcId="145621"/>
</workbook>
</file>

<file path=xl/calcChain.xml><?xml version="1.0" encoding="utf-8"?>
<calcChain xmlns="http://schemas.openxmlformats.org/spreadsheetml/2006/main">
  <c r="K27" i="8" l="1"/>
  <c r="G3" i="3" l="1"/>
  <c r="F30" i="2"/>
  <c r="F18" i="2"/>
  <c r="F19" i="2"/>
  <c r="F10" i="2"/>
  <c r="F23" i="2"/>
  <c r="K2" i="5"/>
  <c r="G3" i="8" l="1"/>
  <c r="H3" i="8" s="1"/>
  <c r="G4" i="8"/>
  <c r="G5" i="8"/>
  <c r="H5" i="8" s="1"/>
  <c r="G6" i="8"/>
  <c r="H6" i="8" s="1"/>
  <c r="G7" i="8"/>
  <c r="H7" i="8" s="1"/>
  <c r="G8" i="8"/>
  <c r="H8" i="8" s="1"/>
  <c r="G9" i="8"/>
  <c r="H9" i="8" s="1"/>
  <c r="G10" i="8"/>
  <c r="H10" i="8" s="1"/>
  <c r="G11" i="8"/>
  <c r="H11" i="8" s="1"/>
  <c r="G12" i="8"/>
  <c r="H12" i="8" s="1"/>
  <c r="G13" i="8"/>
  <c r="H13" i="8" s="1"/>
  <c r="G14" i="8"/>
  <c r="H14" i="8" s="1"/>
  <c r="G15" i="8"/>
  <c r="H15" i="8" s="1"/>
  <c r="G16" i="8"/>
  <c r="H16" i="8" s="1"/>
  <c r="G17" i="8"/>
  <c r="H17" i="8" s="1"/>
  <c r="G18" i="8"/>
  <c r="H18" i="8" s="1"/>
  <c r="G19" i="8"/>
  <c r="H19" i="8" s="1"/>
  <c r="G20" i="8"/>
  <c r="G21" i="8"/>
  <c r="H21" i="8" s="1"/>
  <c r="G22" i="8"/>
  <c r="H22" i="8" s="1"/>
  <c r="G23" i="8"/>
  <c r="H23" i="8" s="1"/>
  <c r="G24" i="8"/>
  <c r="H24" i="8" s="1"/>
  <c r="G25" i="8"/>
  <c r="H25" i="8" s="1"/>
  <c r="G26" i="8"/>
  <c r="H26" i="8" s="1"/>
  <c r="G27" i="8"/>
  <c r="H27" i="8" s="1"/>
  <c r="G28" i="8"/>
  <c r="H28" i="8" s="1"/>
  <c r="G29" i="8"/>
  <c r="H29" i="8" s="1"/>
  <c r="G30" i="8"/>
  <c r="H30" i="8" s="1"/>
  <c r="G31" i="8"/>
  <c r="H31" i="8" s="1"/>
  <c r="G32" i="8"/>
  <c r="H32" i="8" s="1"/>
  <c r="G33" i="8"/>
  <c r="H33" i="8" s="1"/>
  <c r="G34" i="8"/>
  <c r="H34" i="8" s="1"/>
  <c r="G35" i="8"/>
  <c r="H35" i="8" s="1"/>
  <c r="G36" i="8"/>
  <c r="G37" i="8"/>
  <c r="H37" i="8" s="1"/>
  <c r="G38" i="8"/>
  <c r="H38" i="8" s="1"/>
  <c r="G39" i="8"/>
  <c r="H39" i="8" s="1"/>
  <c r="G40" i="8"/>
  <c r="H40" i="8" s="1"/>
  <c r="G41" i="8"/>
  <c r="H41" i="8" s="1"/>
  <c r="G42" i="8"/>
  <c r="H42" i="8" s="1"/>
  <c r="G43" i="8"/>
  <c r="H43" i="8" s="1"/>
  <c r="G44" i="8"/>
  <c r="H44" i="8" s="1"/>
  <c r="G45" i="8"/>
  <c r="H45" i="8" s="1"/>
  <c r="G46" i="8"/>
  <c r="G47" i="8"/>
  <c r="H47" i="8" s="1"/>
  <c r="G48" i="8"/>
  <c r="H48" i="8" s="1"/>
  <c r="G49" i="8"/>
  <c r="H49" i="8" s="1"/>
  <c r="G50" i="8"/>
  <c r="H50" i="8" s="1"/>
  <c r="G51" i="8"/>
  <c r="H51" i="8" s="1"/>
  <c r="G52" i="8"/>
  <c r="H52" i="8" s="1"/>
  <c r="G53" i="8"/>
  <c r="H53" i="8" s="1"/>
  <c r="G54" i="8"/>
  <c r="H54" i="8" s="1"/>
  <c r="G55" i="8"/>
  <c r="H55" i="8" s="1"/>
  <c r="G56" i="8"/>
  <c r="H56" i="8" s="1"/>
  <c r="G57" i="8"/>
  <c r="H57" i="8" s="1"/>
  <c r="G58" i="8"/>
  <c r="H58" i="8" s="1"/>
  <c r="G59" i="8"/>
  <c r="H59" i="8" s="1"/>
  <c r="G60" i="8"/>
  <c r="G61" i="8"/>
  <c r="H61" i="8" s="1"/>
  <c r="G62" i="8"/>
  <c r="H62" i="8" s="1"/>
  <c r="G63" i="8"/>
  <c r="H63" i="8" s="1"/>
  <c r="G64" i="8"/>
  <c r="H64" i="8" s="1"/>
  <c r="G65" i="8"/>
  <c r="H65" i="8" s="1"/>
  <c r="G66" i="8"/>
  <c r="H66" i="8" s="1"/>
  <c r="G67" i="8"/>
  <c r="H67" i="8" s="1"/>
  <c r="G68" i="8"/>
  <c r="H68" i="8" s="1"/>
  <c r="G69" i="8"/>
  <c r="H69" i="8" s="1"/>
  <c r="G70" i="8"/>
  <c r="H70" i="8" s="1"/>
  <c r="G71" i="8"/>
  <c r="H71" i="8" s="1"/>
  <c r="G72" i="8"/>
  <c r="H72" i="8" s="1"/>
  <c r="G73" i="8"/>
  <c r="H73" i="8" s="1"/>
  <c r="G74" i="8"/>
  <c r="H74" i="8" s="1"/>
  <c r="G75" i="8"/>
  <c r="H75" i="8" s="1"/>
  <c r="G76" i="8"/>
  <c r="G77" i="8"/>
  <c r="H77" i="8" s="1"/>
  <c r="G78" i="8"/>
  <c r="H78" i="8" s="1"/>
  <c r="G79" i="8"/>
  <c r="H79" i="8" s="1"/>
  <c r="G80" i="8"/>
  <c r="H80" i="8" s="1"/>
  <c r="G81" i="8"/>
  <c r="H81" i="8" s="1"/>
  <c r="G82" i="8"/>
  <c r="H82" i="8" s="1"/>
  <c r="G83" i="8"/>
  <c r="H83" i="8" s="1"/>
  <c r="G84" i="8"/>
  <c r="H84" i="8" s="1"/>
  <c r="G85" i="8"/>
  <c r="H85" i="8" s="1"/>
  <c r="G86" i="8"/>
  <c r="H86" i="8" s="1"/>
  <c r="G87" i="8"/>
  <c r="H87" i="8" s="1"/>
  <c r="G88" i="8"/>
  <c r="H88" i="8" s="1"/>
  <c r="G89" i="8"/>
  <c r="H89" i="8" s="1"/>
  <c r="G90" i="8"/>
  <c r="H90" i="8" s="1"/>
  <c r="G91" i="8"/>
  <c r="H91" i="8" s="1"/>
  <c r="G92" i="8"/>
  <c r="G93" i="8"/>
  <c r="H93" i="8" s="1"/>
  <c r="G94" i="8"/>
  <c r="H94" i="8" s="1"/>
  <c r="G95" i="8"/>
  <c r="H95" i="8" s="1"/>
  <c r="G96" i="8"/>
  <c r="H96" i="8" s="1"/>
  <c r="G97" i="8"/>
  <c r="H97" i="8" s="1"/>
  <c r="G98" i="8"/>
  <c r="H98" i="8" s="1"/>
  <c r="G99" i="8"/>
  <c r="H99" i="8" s="1"/>
  <c r="G100" i="8"/>
  <c r="H100" i="8" s="1"/>
  <c r="G101" i="8"/>
  <c r="H101" i="8" s="1"/>
  <c r="G102" i="8"/>
  <c r="H102" i="8" s="1"/>
  <c r="G103" i="8"/>
  <c r="H103" i="8" s="1"/>
  <c r="G104" i="8"/>
  <c r="H104" i="8" s="1"/>
  <c r="G105" i="8"/>
  <c r="H105" i="8" s="1"/>
  <c r="G106" i="8"/>
  <c r="H106" i="8" s="1"/>
  <c r="G107" i="8"/>
  <c r="H107" i="8" s="1"/>
  <c r="G108" i="8"/>
  <c r="G109" i="8"/>
  <c r="H109" i="8" s="1"/>
  <c r="G110" i="8"/>
  <c r="H110" i="8" s="1"/>
  <c r="G111" i="8"/>
  <c r="H111" i="8" s="1"/>
  <c r="G112" i="8"/>
  <c r="H112" i="8" s="1"/>
  <c r="G113" i="8"/>
  <c r="H113" i="8" s="1"/>
  <c r="G114" i="8"/>
  <c r="H114" i="8" s="1"/>
  <c r="G115" i="8"/>
  <c r="H115" i="8" s="1"/>
  <c r="G116" i="8"/>
  <c r="H116" i="8" s="1"/>
  <c r="G117" i="8"/>
  <c r="H117" i="8" s="1"/>
  <c r="G118" i="8"/>
  <c r="H118" i="8" s="1"/>
  <c r="G119" i="8"/>
  <c r="H119" i="8" s="1"/>
  <c r="G120" i="8"/>
  <c r="H120" i="8" s="1"/>
  <c r="G121" i="8"/>
  <c r="H121" i="8" s="1"/>
  <c r="G122" i="8"/>
  <c r="H122" i="8" s="1"/>
  <c r="G123" i="8"/>
  <c r="H123" i="8" s="1"/>
  <c r="G124" i="8"/>
  <c r="H124" i="8" s="1"/>
  <c r="G125" i="8"/>
  <c r="H125" i="8" s="1"/>
  <c r="G126" i="8"/>
  <c r="H126" i="8" s="1"/>
  <c r="G127" i="8"/>
  <c r="H127" i="8" s="1"/>
  <c r="G128" i="8"/>
  <c r="H128" i="8" s="1"/>
  <c r="G129" i="8"/>
  <c r="H129" i="8" s="1"/>
  <c r="G130" i="8"/>
  <c r="H130" i="8" s="1"/>
  <c r="G131" i="8"/>
  <c r="H131" i="8" s="1"/>
  <c r="G132" i="8"/>
  <c r="H132" i="8" s="1"/>
  <c r="G133" i="8"/>
  <c r="H133" i="8" s="1"/>
  <c r="G134" i="8"/>
  <c r="H134" i="8" s="1"/>
  <c r="G135" i="8"/>
  <c r="H135" i="8" s="1"/>
  <c r="G136" i="8"/>
  <c r="H136" i="8" s="1"/>
  <c r="G137" i="8"/>
  <c r="H137" i="8" s="1"/>
  <c r="G138" i="8"/>
  <c r="H138" i="8" s="1"/>
  <c r="G139" i="8"/>
  <c r="H139" i="8" s="1"/>
  <c r="G140" i="8"/>
  <c r="H140" i="8" s="1"/>
  <c r="G141" i="8"/>
  <c r="H141" i="8" s="1"/>
  <c r="G142" i="8"/>
  <c r="H142" i="8" s="1"/>
  <c r="G143" i="8"/>
  <c r="H143" i="8" s="1"/>
  <c r="G144" i="8"/>
  <c r="H144" i="8" s="1"/>
  <c r="G145" i="8"/>
  <c r="H145" i="8" s="1"/>
  <c r="G146" i="8"/>
  <c r="H146" i="8" s="1"/>
  <c r="G147" i="8"/>
  <c r="H147" i="8" s="1"/>
  <c r="G148" i="8"/>
  <c r="H148" i="8" s="1"/>
  <c r="G149" i="8"/>
  <c r="H149" i="8" s="1"/>
  <c r="G150" i="8"/>
  <c r="H150" i="8" s="1"/>
  <c r="G151" i="8"/>
  <c r="H151" i="8" s="1"/>
  <c r="G2" i="8"/>
  <c r="H2" i="8" s="1"/>
  <c r="H46" i="8"/>
  <c r="H60" i="8"/>
  <c r="H76" i="8"/>
  <c r="H92" i="8"/>
  <c r="H108" i="8"/>
  <c r="H4" i="8"/>
  <c r="H20" i="8"/>
  <c r="H36" i="8"/>
  <c r="K26" i="8" l="1"/>
  <c r="K29" i="8" s="1"/>
  <c r="K31" i="8" s="1"/>
  <c r="F32" i="2"/>
  <c r="F28" i="2"/>
  <c r="F29" i="2"/>
  <c r="F27" i="2"/>
  <c r="F31" i="2"/>
  <c r="F33" i="2"/>
  <c r="F26" i="2"/>
  <c r="F25" i="2"/>
  <c r="F11" i="2"/>
  <c r="F9" i="2"/>
  <c r="F12" i="2"/>
  <c r="F8" i="2"/>
  <c r="F4" i="2"/>
  <c r="F5" i="2"/>
  <c r="F6" i="2"/>
  <c r="F14" i="2"/>
  <c r="F15" i="2"/>
  <c r="F16" i="2"/>
  <c r="F21" i="2"/>
  <c r="F22" i="2"/>
  <c r="F3" i="2"/>
  <c r="M2" i="5"/>
  <c r="G2" i="5"/>
  <c r="B2" i="5"/>
  <c r="D2" i="5" s="1"/>
  <c r="E14" i="1"/>
  <c r="E26" i="1"/>
  <c r="I26" i="1" s="1"/>
  <c r="E25" i="1"/>
  <c r="I25" i="1" s="1"/>
  <c r="E24" i="1"/>
  <c r="J28" i="1" s="1"/>
  <c r="E23" i="1"/>
  <c r="E21" i="1"/>
  <c r="E20" i="1"/>
  <c r="E19" i="1"/>
  <c r="E18" i="1"/>
  <c r="E17" i="1"/>
  <c r="E15" i="1"/>
  <c r="E13" i="1"/>
  <c r="E12" i="1"/>
  <c r="E10" i="1"/>
  <c r="B11" i="1" s="1"/>
  <c r="E11" i="1" s="1"/>
  <c r="E9" i="1"/>
  <c r="E3" i="1"/>
  <c r="I3" i="1" s="1"/>
  <c r="H4" i="1" s="1"/>
  <c r="I4" i="1" s="1"/>
  <c r="H5" i="1" s="1"/>
  <c r="I5" i="1" s="1"/>
  <c r="E7" i="1"/>
  <c r="E6" i="1"/>
  <c r="E5" i="1"/>
  <c r="E4" i="1"/>
  <c r="H19" i="1" l="1"/>
  <c r="H17" i="1"/>
  <c r="H20" i="1"/>
  <c r="I28" i="1"/>
  <c r="I23" i="1"/>
  <c r="I27" i="1"/>
  <c r="J27" i="1"/>
  <c r="K39" i="8"/>
  <c r="H13" i="1"/>
  <c r="H14" i="1" s="1"/>
  <c r="H11" i="1"/>
  <c r="H18" i="1"/>
</calcChain>
</file>

<file path=xl/sharedStrings.xml><?xml version="1.0" encoding="utf-8"?>
<sst xmlns="http://schemas.openxmlformats.org/spreadsheetml/2006/main" count="1013" uniqueCount="877">
  <si>
    <t>level</t>
  </si>
  <si>
    <t>Base</t>
  </si>
  <si>
    <t>Critical strike</t>
  </si>
  <si>
    <t>per skill</t>
  </si>
  <si>
    <t>Total</t>
  </si>
  <si>
    <t>Overcrit</t>
  </si>
  <si>
    <t>Hemorrhage</t>
  </si>
  <si>
    <t>WEAPONRY</t>
  </si>
  <si>
    <t>Double attack</t>
  </si>
  <si>
    <t>increase damage</t>
  </si>
  <si>
    <t>chance to crit</t>
  </si>
  <si>
    <t>more critical damage</t>
  </si>
  <si>
    <t>chance to do bloodlet damage</t>
  </si>
  <si>
    <t>chance to land double attack</t>
  </si>
  <si>
    <t>PROTECTION</t>
  </si>
  <si>
    <t>Blocking</t>
  </si>
  <si>
    <t>chance to block</t>
  </si>
  <si>
    <t>Total chance to block</t>
  </si>
  <si>
    <t>Parry</t>
  </si>
  <si>
    <t>Dual Parry</t>
  </si>
  <si>
    <t>chance to parry</t>
  </si>
  <si>
    <t>additional chance to parry</t>
  </si>
  <si>
    <t>Bash</t>
  </si>
  <si>
    <t>chance to bash on attack</t>
  </si>
  <si>
    <t>ADVENTURING</t>
  </si>
  <si>
    <t>Exploration</t>
  </si>
  <si>
    <t>chance to avoid greys</t>
  </si>
  <si>
    <t>Climbing</t>
  </si>
  <si>
    <t>additional chance to avoid in mountains</t>
  </si>
  <si>
    <t>Accell</t>
  </si>
  <si>
    <t>additional chance to avoid greys</t>
  </si>
  <si>
    <t>Treasure sense</t>
  </si>
  <si>
    <t>chance for gold rush</t>
  </si>
  <si>
    <t>plunderfiend</t>
  </si>
  <si>
    <t>additional chance of non-boss loot</t>
  </si>
  <si>
    <t>Repel</t>
  </si>
  <si>
    <t>Shared Bliss</t>
  </si>
  <si>
    <t>Eternity</t>
  </si>
  <si>
    <t>Palissade</t>
  </si>
  <si>
    <t>increase effect of resistance gems</t>
  </si>
  <si>
    <t>increase effect of group beneficial gems</t>
  </si>
  <si>
    <t>increase effect never-ending restore gems</t>
  </si>
  <si>
    <t>increase effect barriere, mirror, reflective gems</t>
  </si>
  <si>
    <t>Base value</t>
  </si>
  <si>
    <t>improved value</t>
  </si>
  <si>
    <t>Effect of Gaia gem</t>
  </si>
  <si>
    <t>Effect of barriere gem</t>
  </si>
  <si>
    <t>Effect of reflection aura gem</t>
  </si>
  <si>
    <t>Effect of thorn aura gem</t>
  </si>
  <si>
    <t>Secondary Specialisation (parry)</t>
  </si>
  <si>
    <t>Total chance to parry with secondary</t>
  </si>
  <si>
    <t>bartering lvl</t>
  </si>
  <si>
    <t>Gold after taxes</t>
  </si>
  <si>
    <t>Selling price</t>
  </si>
  <si>
    <t>raw crit damage</t>
  </si>
  <si>
    <t>improved crit damage (overcrit)</t>
  </si>
  <si>
    <t>Necessary Int/cnc/dex</t>
  </si>
  <si>
    <t>Mob level</t>
  </si>
  <si>
    <t>daily rt</t>
  </si>
  <si>
    <t>afterthought</t>
  </si>
  <si>
    <t>lvl</t>
  </si>
  <si>
    <t>Name</t>
  </si>
  <si>
    <t>Delay</t>
  </si>
  <si>
    <t>min</t>
  </si>
  <si>
    <t>max</t>
  </si>
  <si>
    <t>Efficiency</t>
  </si>
  <si>
    <t>SLASH</t>
  </si>
  <si>
    <t>Blue Crystal Axe</t>
  </si>
  <si>
    <t>Zombie Scale Claw</t>
  </si>
  <si>
    <t>Bloodclaw</t>
  </si>
  <si>
    <t>Haunted Totem Sword</t>
  </si>
  <si>
    <t>CRUSH</t>
  </si>
  <si>
    <t>WHIP</t>
  </si>
  <si>
    <t>Chain Whip</t>
  </si>
  <si>
    <t>Tree Claw Whip</t>
  </si>
  <si>
    <t>Whip of Misery</t>
  </si>
  <si>
    <t>Debrainer</t>
  </si>
  <si>
    <t>STAFF</t>
  </si>
  <si>
    <t>Staff of the Native</t>
  </si>
  <si>
    <t>Shock Staff</t>
  </si>
  <si>
    <t>PET</t>
  </si>
  <si>
    <t>Alligator</t>
  </si>
  <si>
    <t>Hyena</t>
  </si>
  <si>
    <t>Bengal Tiger</t>
  </si>
  <si>
    <t>Polar Bear</t>
  </si>
  <si>
    <t>Mountain Lion</t>
  </si>
  <si>
    <t>Sheep</t>
  </si>
  <si>
    <t>Penguin</t>
  </si>
  <si>
    <t>Bat</t>
  </si>
  <si>
    <t>Zone</t>
  </si>
  <si>
    <t>Creature 1</t>
  </si>
  <si>
    <t>Creature 2</t>
  </si>
  <si>
    <t>Boss</t>
  </si>
  <si>
    <t>Spirit</t>
  </si>
  <si>
    <t>Combat</t>
  </si>
  <si>
    <t>Magic Rez Req</t>
  </si>
  <si>
    <t>Travel Gear Req</t>
  </si>
  <si>
    <t>Docklands</t>
  </si>
  <si>
    <t>Sewer Rat (0)</t>
  </si>
  <si>
    <t>Fiddler Crab (0)</t>
  </si>
  <si>
    <t>Drunken Fisherman (1)</t>
  </si>
  <si>
    <t>Death</t>
  </si>
  <si>
    <t>Travlers Way</t>
  </si>
  <si>
    <t>Runt Fox (1)</t>
  </si>
  <si>
    <t>Sand Snake (2)</t>
  </si>
  <si>
    <t>Ogre Outcast (3) Elite</t>
  </si>
  <si>
    <t>Troll Bridge</t>
  </si>
  <si>
    <t>Bridge Troll (3)</t>
  </si>
  <si>
    <t>Psych</t>
  </si>
  <si>
    <t>Ashen Trail</t>
  </si>
  <si>
    <t>Ember Moth (3) </t>
  </si>
  <si>
    <t>Ash Rattler (4)</t>
  </si>
  <si>
    <t>Long Fang Newt (5)</t>
  </si>
  <si>
    <t>Scorched Land</t>
  </si>
  <si>
    <t>Ashen Treant (5)</t>
  </si>
  <si>
    <t>Guardian Garoyle (6)</t>
  </si>
  <si>
    <t>Water Saviour Elemental (7)</t>
  </si>
  <si>
    <t>Life</t>
  </si>
  <si>
    <t>Fern Grove</t>
  </si>
  <si>
    <t>Chameleon (6)</t>
  </si>
  <si>
    <t>White Hawk (7)</t>
  </si>
  <si>
    <t>Mossy Chimp (8)</t>
  </si>
  <si>
    <t>Spruce Woods</t>
  </si>
  <si>
    <t>Sprucen Protector (7)</t>
  </si>
  <si>
    <t>Frenzied Squirrel (8)</t>
  </si>
  <si>
    <t>Sylivian Bowman (9)</t>
  </si>
  <si>
    <t>Moss Lands </t>
  </si>
  <si>
    <t>Lost Polar Cub (8)</t>
  </si>
  <si>
    <t>Mossy Anteater (9)</t>
  </si>
  <si>
    <t>Deformed Griffon (10)</t>
  </si>
  <si>
    <t>Moss Dungeon Lvl 1</t>
  </si>
  <si>
    <t>Ravenous Monkey (10)</t>
  </si>
  <si>
    <t>Tiger Slug (11) </t>
  </si>
  <si>
    <t>Moss Mummy (12)</t>
  </si>
  <si>
    <t>Dungeon Torch</t>
  </si>
  <si>
    <t>Grasslands</t>
  </si>
  <si>
    <t>Spikeshell Armadillo (11)</t>
  </si>
  <si>
    <t>Surface Hermit (12)</t>
  </si>
  <si>
    <t>Rabid hyena (13)</t>
  </si>
  <si>
    <t>Plains</t>
  </si>
  <si>
    <t>Lioness (12) </t>
  </si>
  <si>
    <t>Hellfire Anthill (13)</t>
  </si>
  <si>
    <t>Bloodtusked Elephant (14)</t>
  </si>
  <si>
    <t>South Passage</t>
  </si>
  <si>
    <t>Rockshell Tortoise (14)</t>
  </si>
  <si>
    <t>Sandfunnel Elemental (15)</t>
  </si>
  <si>
    <t>Sandskin Goblin (16)</t>
  </si>
  <si>
    <t>South Dread</t>
  </si>
  <si>
    <t>Dall Sheep (16)</t>
  </si>
  <si>
    <t>Bouldertail Lizard (17)</t>
  </si>
  <si>
    <t>Fire Rock Elemental (18)</t>
  </si>
  <si>
    <t>Mountain Boots</t>
  </si>
  <si>
    <t>Petrified Forest</t>
  </si>
  <si>
    <t>Ant lion (17)</t>
  </si>
  <si>
    <t>Spine Slug (18)</t>
  </si>
  <si>
    <t>War Beetle (19)</t>
  </si>
  <si>
    <t>Orc Camp</t>
  </si>
  <si>
    <t>Goblin Escapee (19)</t>
  </si>
  <si>
    <t>Orc Bandit (20)</t>
  </si>
  <si>
    <t>Legionary Orc (21)</t>
  </si>
  <si>
    <t>North Passage</t>
  </si>
  <si>
    <t>Stone Scorpion (20)</t>
  </si>
  <si>
    <t>Cluster of Rock Tendrils (21)</t>
  </si>
  <si>
    <t>Ogreling (22) Elite</t>
  </si>
  <si>
    <t>Moss Dungeon Lvl 2</t>
  </si>
  <si>
    <t>Fungaloid (20)</t>
  </si>
  <si>
    <t>Flesh Worm (21)</t>
  </si>
  <si>
    <t>Moss Harvester (22)</t>
  </si>
  <si>
    <t>North Dread</t>
  </si>
  <si>
    <t>Mountain Rattler (21)</t>
  </si>
  <si>
    <t>Swoop Vulture (23)</t>
  </si>
  <si>
    <t>Mountain Goat (24)</t>
  </si>
  <si>
    <t>Climbing Shoes</t>
  </si>
  <si>
    <t>Rock Lands</t>
  </si>
  <si>
    <t>Spikevark (22)</t>
  </si>
  <si>
    <t>Rock Tusked Mammoth (23)</t>
  </si>
  <si>
    <t>Razorclaw Monkey (25)</t>
  </si>
  <si>
    <t>Active Volcano</t>
  </si>
  <si>
    <t>Bird Of Dark Skies (24)</t>
  </si>
  <si>
    <t>Metalic Archanoid (25)</t>
  </si>
  <si>
    <t>Lava Golem (26)</t>
  </si>
  <si>
    <t>Lava Lands</t>
  </si>
  <si>
    <t>Baby Rhockno (25)</t>
  </si>
  <si>
    <t>Fyre Storm (26)</t>
  </si>
  <si>
    <t>Imp Lord (27) Elite</t>
  </si>
  <si>
    <t>Obsidan Swamp</t>
  </si>
  <si>
    <t>Harpoon Fly (26)</t>
  </si>
  <si>
    <t>Obsidianskin Croc (27)</t>
  </si>
  <si>
    <t>Angel Of Darkness (28) Elite</t>
  </si>
  <si>
    <t>Moss Dungeon Lvl 3</t>
  </si>
  <si>
    <t>Moss Guardian (28)</t>
  </si>
  <si>
    <t>Suicidoll (29)</t>
  </si>
  <si>
    <t>Mumified Goblin (30)</t>
  </si>
  <si>
    <t>Orc Fotress</t>
  </si>
  <si>
    <t>Orcish Horde (28)</t>
  </si>
  <si>
    <t>Orc of Burden (29)</t>
  </si>
  <si>
    <t>Orc General (30) Elite</t>
  </si>
  <si>
    <t>Halcyon River</t>
  </si>
  <si>
    <t>Water Python (29)</t>
  </si>
  <si>
    <t>Great Egret (30)</t>
  </si>
  <si>
    <t>Black Panther (31)</t>
  </si>
  <si>
    <t>Bamboo Raft</t>
  </si>
  <si>
    <t>Ogre Foothills</t>
  </si>
  <si>
    <t>Ogre Scout (30)</t>
  </si>
  <si>
    <t>Orc Invader (32)</t>
  </si>
  <si>
    <t>Tryhiss (32)</t>
  </si>
  <si>
    <t>Ogre Caves</t>
  </si>
  <si>
    <t>Pixie Gremlin (33)</t>
  </si>
  <si>
    <t>Hardshell Turtle (34)</t>
  </si>
  <si>
    <t>Ogre Captain (35) Elite</t>
  </si>
  <si>
    <t>Moss Dungeon Lvl 4</t>
  </si>
  <si>
    <t>Fire Wisp (34)</t>
  </si>
  <si>
    <t>Vein Thief (35)</t>
  </si>
  <si>
    <t>Fern Sporeling (36)</t>
  </si>
  <si>
    <t>Shine Goggles</t>
  </si>
  <si>
    <t>Snow Hills</t>
  </si>
  <si>
    <t>Arctic Fox (35)</t>
  </si>
  <si>
    <t>Snow Skellie (36)</t>
  </si>
  <si>
    <t>Snow Troll (37)</t>
  </si>
  <si>
    <t>Skeleton Coast</t>
  </si>
  <si>
    <t>Giant Snow Crab (36)</t>
  </si>
  <si>
    <t>Skelesaur (36)</t>
  </si>
  <si>
    <t>Bone Cleaner (37)</t>
  </si>
  <si>
    <t>Tempest Shallows</t>
  </si>
  <si>
    <t>Manta Ray (37)</t>
  </si>
  <si>
    <t>Blue Sailfish (38)</t>
  </si>
  <si>
    <t>Great Shark (39)</t>
  </si>
  <si>
    <t>Ocean Waders</t>
  </si>
  <si>
    <t>Islans of Dreval</t>
  </si>
  <si>
    <t>Fungal Pelican (15)</t>
  </si>
  <si>
    <t>RedBelly Bird (20)</t>
  </si>
  <si>
    <t>Island Gorilla (45) Elite</t>
  </si>
  <si>
    <t>Moss Dungeon Lvl 5</t>
  </si>
  <si>
    <t>Gutted Goblin (38)</t>
  </si>
  <si>
    <t>Acid Dragon (39)</t>
  </si>
  <si>
    <t>Moss Minotour (40)</t>
  </si>
  <si>
    <t>Palm Oasis</t>
  </si>
  <si>
    <t>Dolphiend (38) </t>
  </si>
  <si>
    <t>Frill Lizard (39)</t>
  </si>
  <si>
    <t>Carnivous Placticus (40)</t>
  </si>
  <si>
    <t>Goblin Mountains</t>
  </si>
  <si>
    <t>Goblin Surveyor (39)</t>
  </si>
  <si>
    <t>Goblin Eater (40)</t>
  </si>
  <si>
    <t>Goblin Hunting Party (41)</t>
  </si>
  <si>
    <t>Bat Caves</t>
  </si>
  <si>
    <t>Pack of Bats (41)</t>
  </si>
  <si>
    <t>Blind Darkworm (41)</t>
  </si>
  <si>
    <t>Chrioptera (42)</t>
  </si>
  <si>
    <t>Vamp Dungeon Lvl 1</t>
  </si>
  <si>
    <t>Psych Bat (42)</t>
  </si>
  <si>
    <t>Spectre (43)</t>
  </si>
  <si>
    <t>Vampiric Shadow (44)</t>
  </si>
  <si>
    <t>Glacial River</t>
  </si>
  <si>
    <t>Ivoric Walrus (43)</t>
  </si>
  <si>
    <t>Polar Bear (44)</t>
  </si>
  <si>
    <t>Giant Snow Lion (45)</t>
  </si>
  <si>
    <t>Spike Crampons</t>
  </si>
  <si>
    <t>Tundra Wastelands</t>
  </si>
  <si>
    <t>Caribou (45)</t>
  </si>
  <si>
    <t>Muskox(46)</t>
  </si>
  <si>
    <t>Wooly Rhino (47)</t>
  </si>
  <si>
    <t>Ice Lake</t>
  </si>
  <si>
    <t>Snow Eagle (46)</t>
  </si>
  <si>
    <t>Narwhal (47)</t>
  </si>
  <si>
    <t>Ice Elemental (48) Elite</t>
  </si>
  <si>
    <t>Alkaline Lake</t>
  </si>
  <si>
    <t>Banded Eel (46)</t>
  </si>
  <si>
    <t>Sea Dragon (48)</t>
  </si>
  <si>
    <t>Tral Octopus (49)</t>
  </si>
  <si>
    <t>Alkaline Resistant Diving Gear</t>
  </si>
  <si>
    <t>Ice Cave River</t>
  </si>
  <si>
    <t>Snow Goblin (48)</t>
  </si>
  <si>
    <t>Snow Snarl (49)</t>
  </si>
  <si>
    <t>Giant Cave Tarantula (50)</t>
  </si>
  <si>
    <t>Snake River</t>
  </si>
  <si>
    <t>Boulder Warrior (50)</t>
  </si>
  <si>
    <t>River Elemental (51)</t>
  </si>
  <si>
    <t>Trihawk (52)</t>
  </si>
  <si>
    <t>Vamp Dungeon Lvl 2</t>
  </si>
  <si>
    <t>Vile Anteater (50)</t>
  </si>
  <si>
    <t>Death Harpy (51)</t>
  </si>
  <si>
    <t>Fleshhound Ceribus (52)</t>
  </si>
  <si>
    <t>Cyprus Forest</t>
  </si>
  <si>
    <t>Guk Golum (51)</t>
  </si>
  <si>
    <t>Death Bringer (52)</t>
  </si>
  <si>
    <t>Guktula (53)</t>
  </si>
  <si>
    <t> Bog Hoppers</t>
  </si>
  <si>
    <t>Saltlands</t>
  </si>
  <si>
    <t>Demonic Hamster (52)</t>
  </si>
  <si>
    <t>Sour Toad (53)</t>
  </si>
  <si>
    <t>Saltrock Behomoth (54)</t>
  </si>
  <si>
    <t>Bog Swamp</t>
  </si>
  <si>
    <t>Swamp Ray (54)</t>
  </si>
  <si>
    <t>Night Steed (55)</t>
  </si>
  <si>
    <t>Drave Viper (56)</t>
  </si>
  <si>
    <t>Bog Foothills</t>
  </si>
  <si>
    <t>Drill Flies (55)</t>
  </si>
  <si>
    <t>Cobra Worm (56)</t>
  </si>
  <si>
    <t>Servant of the Grass (57)</t>
  </si>
  <si>
    <t>Steel Spike Hoppers</t>
  </si>
  <si>
    <t>Ancient Oak</t>
  </si>
  <si>
    <t>Blood Mites (56)</t>
  </si>
  <si>
    <t>Soul Spider (57)</t>
  </si>
  <si>
    <t>Shadow Monkey (58)</t>
  </si>
  <si>
    <t>Snow Forest</t>
  </si>
  <si>
    <t>Black Wolf (58)</t>
  </si>
  <si>
    <t>Snowy Owl (59)</t>
  </si>
  <si>
    <t>Grizzly Bear (60)</t>
  </si>
  <si>
    <t>Dungeon of Rot Lvl 1</t>
  </si>
  <si>
    <t>Oakling (58)</t>
  </si>
  <si>
    <t>Root Snake (59)</t>
  </si>
  <si>
    <t>Entangled Skeleton (60)</t>
  </si>
  <si>
    <t>Birch Forest</t>
  </si>
  <si>
    <t>Birch Cupid (59)</t>
  </si>
  <si>
    <t>Leafy Mantis (59)</t>
  </si>
  <si>
    <t>Terror Wasp (60)</t>
  </si>
  <si>
    <t>Arena Isle</t>
  </si>
  <si>
    <t>Rogue Crab (60)</t>
  </si>
  <si>
    <t>Fallen Gladiator (61)</t>
  </si>
  <si>
    <t>Champion Spirit (62)</t>
  </si>
  <si>
    <t>Corel Wreckage</t>
  </si>
  <si>
    <t>Pirate Outcast (62)</t>
  </si>
  <si>
    <t>Spikeshell Crab (63)</t>
  </si>
  <si>
    <t>Sea Lion Tyrant (64)</t>
  </si>
  <si>
    <t>Sharkskin Diving Gear</t>
  </si>
  <si>
    <t>Geyser Valley</t>
  </si>
  <si>
    <t>Snarl Mole (63)</t>
  </si>
  <si>
    <t>Geyser Serpent (64)</t>
  </si>
  <si>
    <t>Geyser Overlord (65)</t>
  </si>
  <si>
    <t>Desert Flats</t>
  </si>
  <si>
    <t>Sand Mummy (64)</t>
  </si>
  <si>
    <t>Desert Guardian (65)</t>
  </si>
  <si>
    <t>Elder Sidewinder (66) Elite</t>
  </si>
  <si>
    <t>Still Suit</t>
  </si>
  <si>
    <t>Drevina Sea</t>
  </si>
  <si>
    <t>Sperm Whale (65)</t>
  </si>
  <si>
    <t>Ghost Vessel (66)</t>
  </si>
  <si>
    <t>Behemoth Sea Croc (67)</t>
  </si>
  <si>
    <t>Oil Swamp</t>
  </si>
  <si>
    <t>Greas Golum (65)</t>
  </si>
  <si>
    <t>Goblin Thug (66)</t>
  </si>
  <si>
    <t>Black Dragon (67)</t>
  </si>
  <si>
    <t>Canyon's Edge</t>
  </si>
  <si>
    <t>Minor Minotaur (66)</t>
  </si>
  <si>
    <t>Rock Wing Beetle (67)</t>
  </si>
  <si>
    <t>Angel Eel Behemoth (68) Elite</t>
  </si>
  <si>
    <t>Advanced Climbing Gear</t>
  </si>
  <si>
    <t>Jungle Canopy</t>
  </si>
  <si>
    <t>Spider Snake (67)</t>
  </si>
  <si>
    <t>Blood Toucan (68)</t>
  </si>
  <si>
    <t>Giant Mantis (69)</t>
  </si>
  <si>
    <t>Jun River</t>
  </si>
  <si>
    <t>Bright Arrow Fish (68)</t>
  </si>
  <si>
    <t>Water Maiden (69)</t>
  </si>
  <si>
    <t>Jun Predator (70)</t>
  </si>
  <si>
    <t>Roggork Hills</t>
  </si>
  <si>
    <t>Algae Gremlin (70)</t>
  </si>
  <si>
    <t>Armoured Viper (71)</t>
  </si>
  <si>
    <t>Horde of Ogrelings (72)</t>
  </si>
  <si>
    <t>Dungeon of Rot Lvl 2</t>
  </si>
  <si>
    <t>Tank Beetle (71)</t>
  </si>
  <si>
    <t>Firepillar (72)</t>
  </si>
  <si>
    <t>Warlock of Rot (73)</t>
  </si>
  <si>
    <t>Beach Cliffs</t>
  </si>
  <si>
    <t>Flying Fish (71)</t>
  </si>
  <si>
    <t>Depths Dragon (72)</t>
  </si>
  <si>
    <t>Red Algae Wildabeast (73)</t>
  </si>
  <si>
    <t>Roggork Peaks</t>
  </si>
  <si>
    <t>Rock Snake (72)</t>
  </si>
  <si>
    <t>Mule Bat (73)</t>
  </si>
  <si>
    <t>Group of Tendril Talons (74)</t>
  </si>
  <si>
    <t>Lungs of Wyvern</t>
  </si>
  <si>
    <t>Desert Dunes</t>
  </si>
  <si>
    <t>Desert Mummy (73)</t>
  </si>
  <si>
    <t>Two Headed Asp (74)</t>
  </si>
  <si>
    <t>Spider Cactus (75)</t>
  </si>
  <si>
    <t>Ocean of Sorrow</t>
  </si>
  <si>
    <t>Pelican of Sorrow (74)</t>
  </si>
  <si>
    <t>Lost Orca (75)</t>
  </si>
  <si>
    <t>Possessed Whale (76)</t>
  </si>
  <si>
    <t>Merfolk Island</t>
  </si>
  <si>
    <t>Flying Seahorse (30)</t>
  </si>
  <si>
    <t>LeafSkin Ape (35)</t>
  </si>
  <si>
    <t>Clawleaf Tyrant (80)</t>
  </si>
  <si>
    <t>Merfolk Dungeon</t>
  </si>
  <si>
    <t>Flame Bat (75)</t>
  </si>
  <si>
    <t>Cave Spider (76)</t>
  </si>
  <si>
    <t>Shark Zombie (77)</t>
  </si>
  <si>
    <t>Merfolk Dun Lvl 2</t>
  </si>
  <si>
    <t>Mucus Zombie (77)</t>
  </si>
  <si>
    <t>Bile Abomination (78)</t>
  </si>
  <si>
    <t>Splittail Snake (79)</t>
  </si>
  <si>
    <t>Mountain Whitecap</t>
  </si>
  <si>
    <t>Owlhawk (79)</t>
  </si>
  <si>
    <t>Young Chimera (80)</t>
  </si>
  <si>
    <t>Sun Divine (81)</t>
  </si>
  <si>
    <t>Dragon's Will</t>
  </si>
  <si>
    <t>Great Plateau</t>
  </si>
  <si>
    <t>Terrador (79)</t>
  </si>
  <si>
    <t>Mutant Rhino (80)</t>
  </si>
  <si>
    <t>Death Crawler (81)</t>
  </si>
  <si>
    <t>Dun of Rot Lvl 3</t>
  </si>
  <si>
    <t>Corpse of Decay (80)</t>
  </si>
  <si>
    <t>Colony of Rats (81)</t>
  </si>
  <si>
    <t>Rotshroom (82)</t>
  </si>
  <si>
    <t>Halcyon Rapids</t>
  </si>
  <si>
    <t>Flying Dart Fish (81)</t>
  </si>
  <si>
    <t>Mountain Lion (82)</t>
  </si>
  <si>
    <t>Halcyon Ward</t>
  </si>
  <si>
    <t>South Lake Halcyon</t>
  </si>
  <si>
    <t>Dancing Fire (82)</t>
  </si>
  <si>
    <t>Horde of Riverworms (83)</t>
  </si>
  <si>
    <t>Ghastly Jellyfish (84)</t>
  </si>
  <si>
    <t>The Great Dam</t>
  </si>
  <si>
    <t>Brown Otter (84)</t>
  </si>
  <si>
    <t>Stick Behebug (85)</t>
  </si>
  <si>
    <t>King Beaver (86)</t>
  </si>
  <si>
    <t>North Lake Halcyon</t>
  </si>
  <si>
    <t>Giant Water Spider (86)</t>
  </si>
  <si>
    <t>Lake Goddess (87)</t>
  </si>
  <si>
    <t>Whale Eater (88)</t>
  </si>
  <si>
    <t>Sandy Beach</t>
  </si>
  <si>
    <t>Cycloptic Sandworm (86)</t>
  </si>
  <si>
    <t>Tidal Element (87)</t>
  </si>
  <si>
    <t>Infested Gull (88)</t>
  </si>
  <si>
    <t>Deadman's Valley</t>
  </si>
  <si>
    <t>Crazed Goblin (88)</t>
  </si>
  <si>
    <t>Griffontaur (89)</t>
  </si>
  <si>
    <t>Boulder Hurler (90)</t>
  </si>
  <si>
    <t>Goblin Swamp</t>
  </si>
  <si>
    <t>Goblin Trooper (90)</t>
  </si>
  <si>
    <t>Great Fang Snake (91)</t>
  </si>
  <si>
    <t>Turtle Elder (92)</t>
  </si>
  <si>
    <t>Vamp Dungeon Lvl 3</t>
  </si>
  <si>
    <t>Glow Worm (91)</t>
  </si>
  <si>
    <t>Angel Deceased (92)</t>
  </si>
  <si>
    <t>Vampire Demigod (93)</t>
  </si>
  <si>
    <t>Vamp Dungeon Lvl 4</t>
  </si>
  <si>
    <t>Metalweb Spinner (93)</t>
  </si>
  <si>
    <t>Blue Diamond Bat (94)</t>
  </si>
  <si>
    <t>Horde of Minivamp Dragons (95)</t>
  </si>
  <si>
    <t>Merfolk Dun Lvl 3</t>
  </si>
  <si>
    <t>Flame Essence (95)</t>
  </si>
  <si>
    <t>Spear Gypsy (96)</t>
  </si>
  <si>
    <t>Rock Dragon (97)</t>
  </si>
  <si>
    <t>Fungi Forest</t>
  </si>
  <si>
    <t>Shroom Eater (95)</t>
  </si>
  <si>
    <t>Shroom of Fleshrot (96)</t>
  </si>
  <si>
    <t>Acid Belly Giant (97)</t>
  </si>
  <si>
    <t>Redwood Forest</t>
  </si>
  <si>
    <t>Flying Squirrel (96)</t>
  </si>
  <si>
    <t>Cluster of Animated Redroots (97)</t>
  </si>
  <si>
    <t>Nightmare (98?)</t>
  </si>
  <si>
    <t>Endless Canyon</t>
  </si>
  <si>
    <t>Starving Snarl (97)</t>
  </si>
  <si>
    <t>Dwarf Miner (98)</t>
  </si>
  <si>
    <t>Dwarven Brigade (99?)</t>
  </si>
  <si>
    <t>Pit of Eternity</t>
  </si>
  <si>
    <t>Razor Claw  (99)</t>
  </si>
  <si>
    <t>Storm Elemental (100)</t>
  </si>
  <si>
    <t>Hellfire Dwarf (101)</t>
  </si>
  <si>
    <t>Dungeon Abyss Lvl 1</t>
  </si>
  <si>
    <t>Wizard of Elements (101)</t>
  </si>
  <si>
    <t>Arachnid Army (102)</t>
  </si>
  <si>
    <t>Skeleton Gatekeeper (103)</t>
  </si>
  <si>
    <t>Dungeon Abyss Lvl 2</t>
  </si>
  <si>
    <t>Skeletal Guardian (103)</t>
  </si>
  <si>
    <t>Orc of Darkness (104)</t>
  </si>
  <si>
    <t>Ogreorc (105)</t>
  </si>
  <si>
    <t>Ridge Mountain</t>
  </si>
  <si>
    <t>Hobbit Gang (104)</t>
  </si>
  <si>
    <t>Rockbeak (105)</t>
  </si>
  <si>
    <t>Adult Rhockno (106)</t>
  </si>
  <si>
    <t>Frozen Volcano</t>
  </si>
  <si>
    <t>Lava Spirit (106)</t>
  </si>
  <si>
    <t>Ice Spearmen (107)</t>
  </si>
  <si>
    <t>Ice Spinner (108)</t>
  </si>
  <si>
    <t>River of Souls</t>
  </si>
  <si>
    <t>Horde of River Souls (107)</t>
  </si>
  <si>
    <t>Trident River King (108)</t>
  </si>
  <si>
    <t>Water Dragon (109)</t>
  </si>
  <si>
    <t>Faerie Cemetary</t>
  </si>
  <si>
    <t>Maiden Grounds Keeper (108)</t>
  </si>
  <si>
    <t>Noosetie Spirit (109)</t>
  </si>
  <si>
    <t>Soulthief Dragon (110)</t>
  </si>
  <si>
    <t>Faerie River</t>
  </si>
  <si>
    <t>Gremlin Watervalker (110)</t>
  </si>
  <si>
    <t>Revived Mutant Ogre (111)</t>
  </si>
  <si>
    <t>Death Cloud (112)</t>
  </si>
  <si>
    <t>Faerie Forest</t>
  </si>
  <si>
    <t>Faerie trixters (112)</t>
  </si>
  <si>
    <t>Treant (113)</t>
  </si>
  <si>
    <t>Faerie Mistress (114)</t>
  </si>
  <si>
    <t>Dark Mountains</t>
  </si>
  <si>
    <t>Tentaterror (116)</t>
  </si>
  <si>
    <t>Dark Goblin Archer (117)</t>
  </si>
  <si>
    <t>Darknight (118)</t>
  </si>
  <si>
    <t>Blood Lake</t>
  </si>
  <si>
    <t>Vile Carcass (114)</t>
  </si>
  <si>
    <t>Soul Thief (115)</t>
  </si>
  <si>
    <t>Hellacious Perversion (116)</t>
  </si>
  <si>
    <t>River Bridge</t>
  </si>
  <si>
    <t>Wyverntaur (115)</t>
  </si>
  <si>
    <t>?</t>
  </si>
  <si>
    <t>Forest of No Return</t>
  </si>
  <si>
    <t>Serpent Spirits (118)</t>
  </si>
  <si>
    <t>Band of Demonskulls (119)</t>
  </si>
  <si>
    <t>Mist Dragon (120)</t>
  </si>
  <si>
    <t>Castle Ruins</t>
  </si>
  <si>
    <t>Goblin Wyvern (119)</t>
  </si>
  <si>
    <t>Stone Guard (120)</t>
  </si>
  <si>
    <t>Bloodseeker (121)</t>
  </si>
  <si>
    <t>Location unknown</t>
  </si>
  <si>
    <t>unknown Area</t>
  </si>
  <si>
    <t>Dungeon of Ruins</t>
  </si>
  <si>
    <t>Ghost Zombie (121)</t>
  </si>
  <si>
    <t>Dark Elf Archer (122)</t>
  </si>
  <si>
    <t>Summoned Graveyard (123)</t>
  </si>
  <si>
    <t>70</t>
  </si>
  <si>
    <t>69</t>
  </si>
  <si>
    <t>68</t>
  </si>
  <si>
    <t>67</t>
  </si>
  <si>
    <t>66</t>
  </si>
  <si>
    <t>65</t>
  </si>
  <si>
    <t>64</t>
  </si>
  <si>
    <t>63</t>
  </si>
  <si>
    <t>62</t>
  </si>
  <si>
    <t>61</t>
  </si>
  <si>
    <t>60</t>
  </si>
  <si>
    <t>59</t>
  </si>
  <si>
    <t>58</t>
  </si>
  <si>
    <t>57</t>
  </si>
  <si>
    <t>56</t>
  </si>
  <si>
    <t>55</t>
  </si>
  <si>
    <t>54</t>
  </si>
  <si>
    <t>53</t>
  </si>
  <si>
    <t>52</t>
  </si>
  <si>
    <t>51</t>
  </si>
  <si>
    <t>50</t>
  </si>
  <si>
    <t>99 to 100</t>
  </si>
  <si>
    <t>49</t>
  </si>
  <si>
    <t>98 to 99</t>
  </si>
  <si>
    <t>48</t>
  </si>
  <si>
    <t>97 to 98</t>
  </si>
  <si>
    <t>47</t>
  </si>
  <si>
    <t>96 to 97</t>
  </si>
  <si>
    <t>46</t>
  </si>
  <si>
    <t>95 to 96</t>
  </si>
  <si>
    <t>45</t>
  </si>
  <si>
    <t>94 to 95</t>
  </si>
  <si>
    <t>44</t>
  </si>
  <si>
    <t>93 to 94</t>
  </si>
  <si>
    <t>43</t>
  </si>
  <si>
    <t>92 to 93</t>
  </si>
  <si>
    <t>42</t>
  </si>
  <si>
    <t>91 to 92</t>
  </si>
  <si>
    <t>41</t>
  </si>
  <si>
    <t>90 to 91</t>
  </si>
  <si>
    <t>40</t>
  </si>
  <si>
    <t>89 to 90</t>
  </si>
  <si>
    <t>39</t>
  </si>
  <si>
    <t>88 to 89</t>
  </si>
  <si>
    <t>38</t>
  </si>
  <si>
    <t>87 to 88</t>
  </si>
  <si>
    <t>37</t>
  </si>
  <si>
    <t>86 to 87</t>
  </si>
  <si>
    <t>36</t>
  </si>
  <si>
    <t>85 to 86</t>
  </si>
  <si>
    <t>35</t>
  </si>
  <si>
    <t>84 to 85</t>
  </si>
  <si>
    <t>34</t>
  </si>
  <si>
    <t>83 to 84</t>
  </si>
  <si>
    <t>33</t>
  </si>
  <si>
    <t>82 to 83</t>
  </si>
  <si>
    <t>32</t>
  </si>
  <si>
    <t>81 to 82</t>
  </si>
  <si>
    <t>31</t>
  </si>
  <si>
    <t>80 to 81</t>
  </si>
  <si>
    <t>30</t>
  </si>
  <si>
    <t>79 to 80</t>
  </si>
  <si>
    <t>29</t>
  </si>
  <si>
    <t>78 to 79</t>
  </si>
  <si>
    <t>28</t>
  </si>
  <si>
    <t>77 to 78</t>
  </si>
  <si>
    <t>27</t>
  </si>
  <si>
    <t>76 to 77</t>
  </si>
  <si>
    <t>26</t>
  </si>
  <si>
    <t>75 to 76</t>
  </si>
  <si>
    <t>25</t>
  </si>
  <si>
    <t>74 to 75</t>
  </si>
  <si>
    <t>24</t>
  </si>
  <si>
    <t>73 to 74</t>
  </si>
  <si>
    <t>23</t>
  </si>
  <si>
    <t>72 to 73</t>
  </si>
  <si>
    <t>22</t>
  </si>
  <si>
    <t>71 to 72</t>
  </si>
  <si>
    <t>21</t>
  </si>
  <si>
    <t>70 to 71</t>
  </si>
  <si>
    <t>20</t>
  </si>
  <si>
    <t>69 to 70</t>
  </si>
  <si>
    <t>19</t>
  </si>
  <si>
    <t>68 to 69</t>
  </si>
  <si>
    <t>18</t>
  </si>
  <si>
    <t>67 to 68</t>
  </si>
  <si>
    <t>17</t>
  </si>
  <si>
    <t>66 to 67</t>
  </si>
  <si>
    <t>16</t>
  </si>
  <si>
    <t>65 to 66</t>
  </si>
  <si>
    <t>15</t>
  </si>
  <si>
    <t>64 to 65</t>
  </si>
  <si>
    <t>14</t>
  </si>
  <si>
    <t>63 to 64</t>
  </si>
  <si>
    <t>13</t>
  </si>
  <si>
    <t>62 to 63</t>
  </si>
  <si>
    <t>12</t>
  </si>
  <si>
    <t>61 to 62</t>
  </si>
  <si>
    <t>11</t>
  </si>
  <si>
    <t>60 to 61</t>
  </si>
  <si>
    <t>10</t>
  </si>
  <si>
    <t>59 to 60</t>
  </si>
  <si>
    <t>9</t>
  </si>
  <si>
    <t>58 to 59</t>
  </si>
  <si>
    <t>8</t>
  </si>
  <si>
    <t>57 to 58</t>
  </si>
  <si>
    <t>7</t>
  </si>
  <si>
    <t>56 to 57</t>
  </si>
  <si>
    <t>6</t>
  </si>
  <si>
    <t>55 to 56</t>
  </si>
  <si>
    <t>5</t>
  </si>
  <si>
    <t>54 to 55</t>
  </si>
  <si>
    <t>4</t>
  </si>
  <si>
    <t>53 to 54</t>
  </si>
  <si>
    <t>3</t>
  </si>
  <si>
    <t>52 to 53</t>
  </si>
  <si>
    <t>2</t>
  </si>
  <si>
    <t>51 to 52</t>
  </si>
  <si>
    <t>1</t>
  </si>
  <si>
    <t>50 to 51</t>
  </si>
  <si>
    <t>&lt;---- CURRENT PLAYER LEVEL</t>
  </si>
  <si>
    <t>CURRENT</t>
  </si>
  <si>
    <t>49 to 50</t>
  </si>
  <si>
    <t>48 to 49</t>
  </si>
  <si>
    <r>
      <rPr>
        <b/>
        <sz val="11"/>
        <color indexed="8"/>
        <rFont val="Calibri"/>
        <family val="2"/>
      </rPr>
      <t>NOTES</t>
    </r>
    <r>
      <rPr>
        <sz val="11"/>
        <color theme="1"/>
        <rFont val="Calibri"/>
        <family val="2"/>
        <scheme val="minor"/>
      </rPr>
      <t>: The Bonuses assume that each separate bonus is multiplied itself for a total effect.</t>
    </r>
  </si>
  <si>
    <t>47 to 48</t>
  </si>
  <si>
    <t>46 to 47</t>
  </si>
  <si>
    <r>
      <rPr>
        <b/>
        <sz val="11"/>
        <color indexed="8"/>
        <rFont val="Calibri"/>
        <family val="2"/>
      </rPr>
      <t xml:space="preserve">Sheet Protection Password </t>
    </r>
    <r>
      <rPr>
        <sz val="11"/>
        <color theme="1"/>
        <rFont val="Calibri"/>
        <family val="2"/>
        <scheme val="minor"/>
      </rPr>
      <t>= nod</t>
    </r>
  </si>
  <si>
    <t>45 to 46</t>
  </si>
  <si>
    <t>44 to 45</t>
  </si>
  <si>
    <t>43 to 44</t>
  </si>
  <si>
    <t>42 to 43</t>
  </si>
  <si>
    <t>41 to 42</t>
  </si>
  <si>
    <t>40 to 41</t>
  </si>
  <si>
    <t>39 to 40</t>
  </si>
  <si>
    <t>38 to 39</t>
  </si>
  <si>
    <t>37 to 38</t>
  </si>
  <si>
    <t>36 to 37</t>
  </si>
  <si>
    <t>35 to 36</t>
  </si>
  <si>
    <t>34 to 35</t>
  </si>
  <si>
    <t>33 to 34</t>
  </si>
  <si>
    <t>32 to 33</t>
  </si>
  <si>
    <t>Number of Trophies:</t>
  </si>
  <si>
    <t>31 to 32</t>
  </si>
  <si>
    <t>30 to 31</t>
  </si>
  <si>
    <t>XP Per Trophy:</t>
  </si>
  <si>
    <t>29 to 30</t>
  </si>
  <si>
    <t>Step 6 gets the xp that you've allready gained for the current skill level, so that it can be subtracted from the total xp needed.</t>
  </si>
  <si>
    <t>28 to 29</t>
  </si>
  <si>
    <t>27 to 28</t>
  </si>
  <si>
    <t>26 to 27</t>
  </si>
  <si>
    <t>Step 5 sets all other xp bonuses</t>
  </si>
  <si>
    <t>25 to 26</t>
  </si>
  <si>
    <t>24 to 25</t>
  </si>
  <si>
    <t>23 to 24</t>
  </si>
  <si>
    <t>22 to 23</t>
  </si>
  <si>
    <t>TOTAL XP NEEDED:</t>
  </si>
  <si>
    <t>21 to 22</t>
  </si>
  <si>
    <t>20 to 21</t>
  </si>
  <si>
    <t>Total Bonus Mod:</t>
  </si>
  <si>
    <t>19 to 20</t>
  </si>
  <si>
    <t>Pre-Bonus XP:</t>
  </si>
  <si>
    <t>18 to 19</t>
  </si>
  <si>
    <t>17 to 18</t>
  </si>
  <si>
    <t>Enter $/1k:</t>
  </si>
  <si>
    <t>16 to 17</t>
  </si>
  <si>
    <t>15 to 16</t>
  </si>
  <si>
    <t>14 to 15</t>
  </si>
  <si>
    <t>XP  in current level:</t>
  </si>
  <si>
    <t>13 to 14</t>
  </si>
  <si>
    <t>12 to 13</t>
  </si>
  <si>
    <t>11 to 12</t>
  </si>
  <si>
    <t>RUNE OF WISE</t>
  </si>
  <si>
    <t>10 to 11</t>
  </si>
  <si>
    <t>ACTIVE ACCEL LVL</t>
  </si>
  <si>
    <t>9 to 10</t>
  </si>
  <si>
    <t>VIRTUES</t>
  </si>
  <si>
    <t>8 to 9</t>
  </si>
  <si>
    <t>7 to 8</t>
  </si>
  <si>
    <t>6 to 7</t>
  </si>
  <si>
    <t>5 to 6</t>
  </si>
  <si>
    <t>COMPANION</t>
  </si>
  <si>
    <t>4 to 5</t>
  </si>
  <si>
    <t>ARCANE</t>
  </si>
  <si>
    <t>3 to 4</t>
  </si>
  <si>
    <t>SQUIRE</t>
  </si>
  <si>
    <t>2 to 3</t>
  </si>
  <si>
    <t>1 to 2</t>
  </si>
  <si>
    <t>0 to 1</t>
  </si>
  <si>
    <t>Explanation</t>
  </si>
  <si>
    <t>Penalty %</t>
  </si>
  <si>
    <t>Player Level</t>
  </si>
  <si>
    <t>XP Req'd</t>
  </si>
  <si>
    <t>Level UP</t>
  </si>
  <si>
    <t>PLAYER LVL</t>
  </si>
  <si>
    <t>START SKILLING LVL</t>
  </si>
  <si>
    <t>END SKILLING LVL</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</si>
  <si>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</si>
  <si>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</si>
  <si>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</si>
  <si>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</si>
  <si>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</si>
  <si>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</si>
  <si>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</si>
  <si>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</si>
  <si>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</si>
  <si>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</si>
  <si>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</si>
  <si>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</si>
  <si>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</si>
  <si>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</si>
  <si>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</si>
  <si>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</si>
  <si>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</si>
  <si>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</si>
  <si>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</si>
  <si>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</si>
  <si>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</si>
  <si>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</si>
  <si>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</si>
  <si>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</si>
  <si>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</si>
  <si>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</si>
  <si>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</si>
  <si>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</si>
  <si>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</si>
  <si>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</si>
  <si>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XP needed</t>
  </si>
  <si>
    <t>Real XP nedeed</t>
  </si>
  <si>
    <t>Info taken from various sites and combined</t>
  </si>
  <si>
    <t>Created by Killda</t>
  </si>
  <si>
    <t>1 - ENTER PLAYER INFO</t>
  </si>
  <si>
    <t>2 - ONLY ENTER 1 LEARNING BONUS</t>
  </si>
  <si>
    <t>3 - ENTER ALL OTHER LEARNING BONUSES</t>
  </si>
  <si>
    <t>4 - ENTER XP IN CURRENT SKILL LEVEL</t>
  </si>
  <si>
    <t>5 - ENTER Gold per 1000 XP</t>
  </si>
  <si>
    <t>6 - Number of Trophies Calculator</t>
  </si>
  <si>
    <r>
      <rPr>
        <b/>
        <sz val="11"/>
        <color indexed="8"/>
        <rFont val="Calibri"/>
        <family val="2"/>
      </rPr>
      <t>2</t>
    </r>
    <r>
      <rPr>
        <sz val="11"/>
        <color theme="1"/>
        <rFont val="Calibri"/>
        <family val="2"/>
        <scheme val="minor"/>
      </rPr>
      <t xml:space="preserve"> - In the Learning Bonus cells, </t>
    </r>
    <r>
      <rPr>
        <b/>
        <u/>
        <sz val="11"/>
        <color indexed="8"/>
        <rFont val="Calibri"/>
        <family val="2"/>
      </rPr>
      <t>enter the skill level for the bonus that applies</t>
    </r>
    <r>
      <rPr>
        <b/>
        <sz val="11"/>
        <color indexed="8"/>
        <rFont val="Calibri"/>
        <family val="2"/>
      </rPr>
      <t>, and enter 0 in the other bonuses.</t>
    </r>
    <r>
      <rPr>
        <sz val="11"/>
        <color theme="1"/>
        <rFont val="Calibri"/>
        <family val="2"/>
        <scheme val="minor"/>
      </rPr>
      <t xml:space="preserve"> In our example, if squirehood was at level 4, you would enter level 4 next to Squire, but keep the other cells empty (I know a level 10 toon can't have squirehood, but for examples sake I let it be).</t>
    </r>
  </si>
  <si>
    <r>
      <rPr>
        <b/>
        <sz val="11"/>
        <color indexed="8"/>
        <rFont val="Calibri"/>
        <family val="2"/>
      </rPr>
      <t xml:space="preserve">1 </t>
    </r>
    <r>
      <rPr>
        <sz val="11"/>
        <color theme="1"/>
        <rFont val="Calibri"/>
        <family val="2"/>
        <scheme val="minor"/>
      </rPr>
      <t>- Enter your player level and the start and end level of the skill you want to level</t>
    </r>
  </si>
  <si>
    <t>Step 2 sets your active learning skill level.  It is important that you only have one of these skills entered each time you run a calc.</t>
  </si>
  <si>
    <r>
      <rPr>
        <b/>
        <sz val="11"/>
        <color indexed="8"/>
        <rFont val="Calibri"/>
        <family val="2"/>
      </rPr>
      <t>3</t>
    </r>
    <r>
      <rPr>
        <sz val="11"/>
        <color theme="1"/>
        <rFont val="Calibri"/>
        <family val="2"/>
        <scheme val="minor"/>
      </rPr>
      <t xml:space="preserve"> - In the All Other Learning Bonuses cells, </t>
    </r>
    <r>
      <rPr>
        <b/>
        <u/>
        <sz val="11"/>
        <color indexed="8"/>
        <rFont val="Calibri"/>
        <family val="2"/>
      </rPr>
      <t>enter EVERY other bonus that you have</t>
    </r>
    <r>
      <rPr>
        <sz val="11"/>
        <color theme="1"/>
        <rFont val="Calibri"/>
        <family val="2"/>
        <scheme val="minor"/>
      </rPr>
      <t xml:space="preserve"> (from Rune of the Wise, Active Accel, Virtues).  In our example, if you had if 2 virtues, then enter 2; if Active Accel was level 12, enter 12; and if Rune of Wise R3+ was equipped,  then  enter 4.</t>
    </r>
  </si>
  <si>
    <r>
      <rPr>
        <b/>
        <sz val="11"/>
        <color indexed="8"/>
        <rFont val="Calibri"/>
        <family val="2"/>
      </rPr>
      <t>5</t>
    </r>
    <r>
      <rPr>
        <sz val="11"/>
        <color theme="1"/>
        <rFont val="Calibri"/>
        <family val="2"/>
        <scheme val="minor"/>
      </rPr>
      <t xml:space="preserve"> = In Cell K4, </t>
    </r>
    <r>
      <rPr>
        <b/>
        <u/>
        <sz val="11"/>
        <color indexed="8"/>
        <rFont val="Calibri"/>
        <family val="2"/>
      </rPr>
      <t>enter in the price per 1000 xp</t>
    </r>
    <r>
      <rPr>
        <sz val="11"/>
        <color theme="1"/>
        <rFont val="Calibri"/>
        <family val="2"/>
        <scheme val="minor"/>
      </rPr>
      <t xml:space="preserve"> that you anticipate paying</t>
    </r>
  </si>
  <si>
    <r>
      <t xml:space="preserve">Step 1 enter your character level.
Then enter the start and stop level of the skill you want to calculate the xp for. </t>
    </r>
    <r>
      <rPr>
        <b/>
        <sz val="11"/>
        <color theme="1"/>
        <rFont val="Calibri"/>
        <family val="2"/>
        <scheme val="minor"/>
      </rPr>
      <t>Example:</t>
    </r>
    <r>
      <rPr>
        <sz val="11"/>
        <color theme="1"/>
        <rFont val="Calibri"/>
        <family val="2"/>
        <scheme val="minor"/>
      </rPr>
      <t xml:space="preserve"> if current player level = 10 and you are leveling archery from level 7 to 15, then enter 10 in player lvl, 7 in start skill and 15 in stop skill</t>
    </r>
  </si>
  <si>
    <t>Total chance to parry with dual parry</t>
  </si>
  <si>
    <t>base daily rt</t>
  </si>
  <si>
    <t>Ext Study</t>
  </si>
  <si>
    <t>Calculates the necessary Int, cnt or dex needed to avoid penality based on the mob level</t>
  </si>
  <si>
    <t>rollover  rt</t>
  </si>
  <si>
    <t>Calculates the rested time you get everyday with the extended study skill bonus.
Also calculate the rrt gained if you let it rollover with the afterthough skill</t>
  </si>
  <si>
    <t>Calculate the Goblin tax and the amount of gold you will get when selling an item, depending on your bartering level</t>
  </si>
  <si>
    <t>Goblin Tax</t>
  </si>
  <si>
    <r>
      <t xml:space="preserve">Calculate the efficiency of a weapon/pet, the higher the efficiency, the better the weapon/pet
</t>
    </r>
    <r>
      <rPr>
        <b/>
        <u/>
        <sz val="11"/>
        <color theme="1"/>
        <rFont val="Calibri"/>
        <family val="2"/>
        <scheme val="minor"/>
      </rPr>
      <t>Careful</t>
    </r>
    <r>
      <rPr>
        <sz val="11"/>
        <color theme="1"/>
        <rFont val="Calibri"/>
        <family val="2"/>
        <scheme val="minor"/>
      </rPr>
      <t>, this does not take the accuracy into account</t>
    </r>
  </si>
  <si>
    <t>Infected Treant</t>
  </si>
  <si>
    <t>Ground pounder</t>
  </si>
  <si>
    <t>Legend</t>
  </si>
  <si>
    <t>Rare item</t>
  </si>
  <si>
    <t>Uncommon item</t>
  </si>
  <si>
    <t>Epic item</t>
  </si>
  <si>
    <t>Staff of Winged Death</t>
  </si>
  <si>
    <t>Tendril of Domination</t>
  </si>
  <si>
    <t xml:space="preserve">TOTAL COST = </t>
  </si>
  <si>
    <r>
      <rPr>
        <b/>
        <sz val="11"/>
        <color indexed="8"/>
        <rFont val="Calibri"/>
        <family val="2"/>
      </rPr>
      <t>DONE</t>
    </r>
    <r>
      <rPr>
        <sz val="11"/>
        <color theme="1"/>
        <rFont val="Calibri"/>
        <family val="2"/>
        <scheme val="minor"/>
      </rPr>
      <t xml:space="preserve">!! The number next to the Cost cell represents how much you will have to pay!  Using the </t>
    </r>
    <r>
      <rPr>
        <b/>
        <sz val="11"/>
        <color indexed="8"/>
        <rFont val="Calibri"/>
        <family val="2"/>
      </rPr>
      <t>Trophy Calculator</t>
    </r>
    <r>
      <rPr>
        <sz val="11"/>
        <color theme="1"/>
        <rFont val="Calibri"/>
        <family val="2"/>
        <scheme val="minor"/>
      </rPr>
      <t>, you can also figure out how many trophies of a specific level that you'd need to actually level the stat.  It's more useful for farming purposes so you can see how many more Skele trophies, for instance, you'd need to accomplish your goal.  Just enter the XP per trophy.</t>
    </r>
  </si>
  <si>
    <r>
      <rPr>
        <b/>
        <sz val="11"/>
        <color indexed="8"/>
        <rFont val="Calibri"/>
        <family val="2"/>
      </rPr>
      <t>4</t>
    </r>
    <r>
      <rPr>
        <sz val="11"/>
        <color theme="1"/>
        <rFont val="Calibri"/>
        <family val="2"/>
        <scheme val="minor"/>
      </rPr>
      <t xml:space="preserve">- In Cell K21, </t>
    </r>
    <r>
      <rPr>
        <b/>
        <u/>
        <sz val="11"/>
        <color indexed="8"/>
        <rFont val="Calibri"/>
        <family val="2"/>
      </rPr>
      <t xml:space="preserve">type in the amount of XP that you have already gained </t>
    </r>
    <r>
      <rPr>
        <sz val="11"/>
        <color theme="1"/>
        <rFont val="Calibri"/>
        <family val="2"/>
        <scheme val="minor"/>
      </rPr>
      <t>in your current skill level.</t>
    </r>
  </si>
  <si>
    <t>Glitchless</t>
  </si>
  <si>
    <t>Regarding secondary classes:
There is no 2/3rd rule. All secondary bonuses start with the same base bonuses that primaries do. Primaries have 2 skills to boost them, secondaries only have 1 skill hence the difference in potential power.</t>
  </si>
  <si>
    <t>at guardian lvl 69 CA barriere blocks 355 damage</t>
  </si>
  <si>
    <t>Regarding Auras:
Higher value always has priority. It's not something you have to worry about micromanaging.</t>
  </si>
  <si>
    <t xml:space="preserve">A mirrored attack is treated as if the attacker is attacking himself. The gravebound affect would have been caused by his own gravebound ability, not yours. It would be based on whatever weapon he used to attack you in the first place.
</t>
  </si>
  <si>
    <t xml:space="preserve">Max hitpoints/energy/mana does not affect regen rates. Only level and regen stats. </t>
  </si>
  <si>
    <t>The temperance skill is use in comparison to the level of the creature you are fighting, so you'll really need to get it closer to that level to see it really kick in. When your temperance skill reaches the level of the creature you are fighting then your AC will affect bloodlet damage the same as it affects melee damage.</t>
  </si>
  <si>
    <t>Killds</t>
  </si>
  <si>
    <t xml:space="preserve">Resellers are speculating that they can sell the TC's at a higher price. They will lose money if they cannot. All you have to do to punish resellers is keep buying more and more and more TC's and put them up for less and less money on the auction house. I've run this suggestion by Glitchless, LLC upper management and they concur that this is the best method to fight the evil resellers without harming the integrity of the Nodiatis free market. 
</t>
  </si>
  <si>
    <t>&lt;= LOL</t>
  </si>
  <si>
    <t xml:space="preserve">The cap is x1.5 max damage for the effect of CnC/Int. If someone is getting beyond that then they have bad data or there is a bug with that class, not necessarily the archer which we have looked into in depth. If you think someone is able to go beyond this cap report exactly who, using what, and we will investigate.
</t>
  </si>
  <si>
    <t>If you do not have adequate (far exceeding average) Cnc/Int compared to your target's AC you will not have the potential to do full damage.</t>
  </si>
  <si>
    <t>talking about archers</t>
  </si>
  <si>
    <t xml:space="preserve">Regarding Sloth Aura:
Just as buffs need to specify pets in order to affect pets so do debuffs. If this affected pets then melee haste runes and procs would also have to affect pets which is not the case. </t>
  </si>
  <si>
    <t>Regarding Arena:
arena matching isnt based solely off of team rating, for reasons such as this.
it is also based off of the average amount of the 3 team members individual ratings.
this was done, so that if teams were swapped around, such as you done, the drop in rating wouldnt solely put them back within range of weaker teams.
if the person you got as a new edition has been arena-ing before then their personal rating might increase your average, which would put you in range of the higher rating teams</t>
  </si>
  <si>
    <t>Smashbross confirmed by Glitchless</t>
  </si>
  <si>
    <t xml:space="preserve">Shared Bliss doesn't affect Rabid Aura because it is not considered specifically beneficial or detrimental. It does affect Angelic Aura.
Pallisade does not affect Angelic Aura because it is not a damage barrier, mirrorer or reflector. It is a damage mitigator.
</t>
  </si>
  <si>
    <t>This was double checked, Passive Advancement does not increase learning skill gains.</t>
  </si>
  <si>
    <t>Drop #</t>
  </si>
  <si>
    <t>description</t>
  </si>
  <si>
    <t>shield 77</t>
  </si>
  <si>
    <t>SERATED BONE DAGGER</t>
  </si>
  <si>
    <t>TREE CLAW (whip)</t>
  </si>
  <si>
    <t>WHIP OF MISERY (whip)</t>
  </si>
  <si>
    <t>Small excel to keep track of epic drop</t>
  </si>
  <si>
    <t>Dragon Tendril</t>
  </si>
  <si>
    <t xml:space="preserve">78 ARMOR SET </t>
  </si>
  <si>
    <t xml:space="preserve">67 ARMOR SET </t>
  </si>
  <si>
    <t>9 ARMOR SET</t>
  </si>
  <si>
    <t>25 ARMOR SET</t>
  </si>
  <si>
    <t>39 ARMOR SET</t>
  </si>
  <si>
    <t>48 ARMOR SET</t>
  </si>
  <si>
    <t>58 ARMOR SET</t>
  </si>
  <si>
    <t>Possible Epics (armor)</t>
  </si>
  <si>
    <t>88 ARMOR SET</t>
  </si>
  <si>
    <t>Possible Epics (slash)</t>
  </si>
  <si>
    <t>Possible Epics (crush)</t>
  </si>
  <si>
    <t>Possible Epics (pierce)</t>
  </si>
  <si>
    <t>Possible Epics (whip)</t>
  </si>
  <si>
    <t>15 BLOOD CLAW</t>
  </si>
  <si>
    <t>28 ZOMBIE SCALE CLAW</t>
  </si>
  <si>
    <t>52 BLUE CRISTAL AXE</t>
  </si>
  <si>
    <t>81 HAUNTED TOTEM SWORD</t>
  </si>
  <si>
    <t>59 BLOOD SPIKE MACE</t>
  </si>
  <si>
    <t>42 FLAILING TREBLE</t>
  </si>
  <si>
    <t>GLACIAL THUNDER (2h)</t>
  </si>
  <si>
    <t>ELK HORN THRUSTER (2h)</t>
  </si>
  <si>
    <t>64 DRAGON FANG DAGGER</t>
  </si>
  <si>
    <t>9 ALGAE ENCRUSTED HALBERD (2h)</t>
  </si>
  <si>
    <t xml:space="preserve"> 22 DARK IRON WAR HAMMER (2h)</t>
  </si>
  <si>
    <t>53 BLUE CRYSTAL HALBERD (2h)</t>
  </si>
  <si>
    <t>75 LEKNAR'S WRATH (2h)?????</t>
  </si>
  <si>
    <t>84 HEAVEN'S TEETH (2h)</t>
  </si>
  <si>
    <t>21 CHAIN WHIP</t>
  </si>
  <si>
    <t>Possible Epics (staff)</t>
  </si>
  <si>
    <t>Possible Epics ()</t>
  </si>
  <si>
    <t>17 NATIVE STAFF</t>
  </si>
  <si>
    <t>40 SHOCK STAFF</t>
  </si>
  <si>
    <t>69 WINGED DEATH STAFF</t>
  </si>
  <si>
    <t>STR will  increase this damage even more, don’t have the exact STR effect though</t>
  </si>
  <si>
    <t>Slash Spec</t>
  </si>
  <si>
    <t>damage with slash spec</t>
  </si>
  <si>
    <t>Additional chance to block (with guardian bonus)</t>
  </si>
  <si>
    <t>Example name</t>
  </si>
  <si>
    <t>LIFE MAGIC</t>
  </si>
  <si>
    <t>Name of effect</t>
  </si>
  <si>
    <t>Chance to avoid grey mobs</t>
  </si>
  <si>
    <t>Chance to avoid in mountains</t>
  </si>
  <si>
    <t>Chance to avoid with accell</t>
  </si>
  <si>
    <t>Chance to avoid in mnts with accell</t>
  </si>
  <si>
    <t>chance to resist (with shared bliss)</t>
  </si>
  <si>
    <t>Class Enhancement (block)</t>
  </si>
  <si>
    <t>Class Specialization (block)</t>
  </si>
  <si>
    <t>helm 77</t>
  </si>
  <si>
    <t>AGI</t>
  </si>
  <si>
    <t>CNT</t>
  </si>
  <si>
    <t>DUR</t>
  </si>
  <si>
    <t>base</t>
  </si>
  <si>
    <t>2 Handers</t>
  </si>
  <si>
    <t>Wrath's Fulfillment (crush)</t>
  </si>
  <si>
    <t>Glacial Thunder (crush)</t>
  </si>
  <si>
    <t>Leopard</t>
  </si>
  <si>
    <t>sleeve 77</t>
  </si>
  <si>
    <t>http://flashusrollus.webs.com/</t>
  </si>
  <si>
    <t>http://nodiatis.wikia.com/</t>
  </si>
  <si>
    <t xml:space="preserve">This file is accessible via http://tinyurl.com/nodinfo
</t>
  </si>
  <si>
    <t>ONLY UPDATE YELLOW CELLS</t>
  </si>
  <si>
    <t>Instructions:</t>
  </si>
  <si>
    <t>Written by</t>
  </si>
  <si>
    <t>Other Comments</t>
  </si>
  <si>
    <t>Quote</t>
  </si>
  <si>
    <t>Trophies for plvler</t>
  </si>
  <si>
    <t>Dropped
trophies</t>
  </si>
  <si>
    <t>Plvler Rate</t>
  </si>
  <si>
    <t>Enter in the yellow column the number of trophies you get for each fight. You can enter them anywhere in the yellow zone, then don’t have to be starting from the beginning</t>
  </si>
  <si>
    <t>RECRUITMENT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</si>
</sst>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0.000%"/>
    <numFmt numFmtId="165" formatCode="0.0000"/>
    <numFmt numFmtId="166" formatCode="0.0000%"/>
    <numFmt numFmtId="167" formatCode="_(* #,##0_);_(* \(#,##0\);_(* &quot;-&quot;??_);_(@_)"/>
    <numFmt numFmtId="168" formatCode="0.000"/>
    <numFmt numFmtId="169" formatCode="@\+"/>
    <numFmt numFmtId="170" formatCode="@\-"/>
    <numFmt numFmtId="171" formatCode="&quot;$&quot;#,##0"/>
    <numFmt numFmtId="172" formatCode="#,##0.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1"/>
      <color rgb="FF7030A0"/>
      <name val="Calibri"/>
      <family val="2"/>
      <scheme val="minor"/>
    </font>
    <font>
      <b/>
      <sz val="11"/>
      <color rgb="FF0070C0"/>
      <name val="Calibri"/>
      <family val="2"/>
      <scheme val="minor"/>
    </font>
    <font>
      <b/>
      <sz val="11"/>
      <color rgb="FF00B050"/>
      <name val="Calibri"/>
      <family val="2"/>
      <scheme val="minor"/>
    </font>
    <font>
      <b/>
      <sz val="10"/>
      <color rgb="FF00FF00"/>
      <name val="Arial"/>
      <family val="2"/>
    </font>
    <font>
      <b/>
      <sz val="10"/>
      <color rgb="FFFFFF00"/>
      <name val="Arial"/>
      <family val="2"/>
    </font>
    <font>
      <b/>
      <sz val="10"/>
      <color rgb="FF0000FF"/>
      <name val="Arial"/>
      <family val="2"/>
    </font>
    <font>
      <b/>
      <sz val="10"/>
      <color rgb="FFFF0000"/>
      <name val="Arial"/>
      <family val="2"/>
    </font>
    <font>
      <b/>
      <sz val="10"/>
      <color rgb="FFFFFFFF"/>
      <name val="Arial"/>
      <family val="2"/>
    </font>
    <font>
      <sz val="10"/>
      <color theme="1"/>
      <name val="Arial"/>
      <family val="2"/>
    </font>
    <font>
      <b/>
      <sz val="10"/>
      <color theme="1"/>
      <name val="Arial"/>
      <family val="2"/>
    </font>
    <font>
      <b/>
      <sz val="11"/>
      <color indexed="8"/>
      <name val="Calibri"/>
      <family val="2"/>
    </font>
    <font>
      <b/>
      <u/>
      <sz val="11"/>
      <color indexed="8"/>
      <name val="Calibri"/>
      <family val="2"/>
    </font>
    <font>
      <b/>
      <u/>
      <sz val="11"/>
      <color theme="1"/>
      <name val="Calibri"/>
      <family val="2"/>
      <scheme val="minor"/>
    </font>
    <font>
      <b/>
      <sz val="10"/>
      <color rgb="FF7030A0"/>
      <name val="Arial"/>
      <family val="2"/>
    </font>
    <font>
      <b/>
      <sz val="11"/>
      <color rgb="FF002060"/>
      <name val="Calibri"/>
      <family val="2"/>
      <scheme val="minor"/>
    </font>
    <font>
      <b/>
      <sz val="11"/>
      <color theme="1" tint="0.499984740745262"/>
      <name val="Calibri"/>
      <family val="2"/>
      <scheme val="minor"/>
    </font>
    <font>
      <sz val="11"/>
      <color theme="1" tint="0.499984740745262"/>
      <name val="Calibri"/>
      <family val="2"/>
      <scheme val="minor"/>
    </font>
    <font>
      <b/>
      <sz val="11"/>
      <name val="Calibri"/>
      <family val="2"/>
      <scheme val="minor"/>
    </font>
    <font>
      <sz val="11"/>
      <name val="Calibri"/>
      <family val="2"/>
      <scheme val="minor"/>
    </font>
    <font>
      <u/>
      <sz val="11"/>
      <color theme="10"/>
      <name val="Calibri"/>
      <family val="2"/>
    </font>
  </fonts>
  <fills count="14">
    <fill>
      <patternFill patternType="none"/>
    </fill>
    <fill>
      <patternFill patternType="gray125"/>
    </fill>
    <fill>
      <patternFill patternType="solid">
        <fgColor theme="4"/>
        <bgColor indexed="64"/>
      </patternFill>
    </fill>
    <fill>
      <patternFill patternType="solid">
        <fgColor theme="0" tint="-0.249977111117893"/>
        <bgColor indexed="64"/>
      </patternFill>
    </fill>
    <fill>
      <patternFill patternType="solid">
        <fgColor rgb="FFFFFF00"/>
        <bgColor indexed="64"/>
      </patternFill>
    </fill>
    <fill>
      <patternFill patternType="solid">
        <fgColor theme="1"/>
        <bgColor indexed="64"/>
      </patternFill>
    </fill>
    <fill>
      <patternFill patternType="solid">
        <fgColor rgb="FF0000FF"/>
        <bgColor indexed="64"/>
      </patternFill>
    </fill>
    <fill>
      <patternFill patternType="solid">
        <fgColor rgb="FFFFCC00"/>
        <bgColor indexed="64"/>
      </patternFill>
    </fill>
    <fill>
      <patternFill patternType="solid">
        <fgColor rgb="FF9999FF"/>
        <bgColor indexed="64"/>
      </patternFill>
    </fill>
    <fill>
      <patternFill patternType="solid">
        <fgColor rgb="FFFDF5E6"/>
        <bgColor indexed="64"/>
      </patternFill>
    </fill>
    <fill>
      <patternFill patternType="solid">
        <fgColor rgb="FF00B0F0"/>
        <bgColor indexed="64"/>
      </patternFill>
    </fill>
    <fill>
      <patternFill patternType="solid">
        <fgColor rgb="FF92D050"/>
        <bgColor indexed="64"/>
      </patternFill>
    </fill>
    <fill>
      <patternFill patternType="solid">
        <fgColor theme="6"/>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alignment vertical="top"/>
      <protection locked="0"/>
    </xf>
  </cellStyleXfs>
  <cellXfs count="152">
    <xf numFmtId="0" fontId="0" fillId="0" borderId="0" xfId="0"/>
    <xf numFmtId="0" fontId="2" fillId="2" borderId="1" xfId="0" applyFont="1" applyFill="1" applyBorder="1"/>
    <xf numFmtId="0" fontId="0" fillId="0" borderId="1" xfId="0" applyBorder="1"/>
    <xf numFmtId="0" fontId="0" fillId="4" borderId="1" xfId="0" applyFill="1" applyBorder="1"/>
    <xf numFmtId="166" fontId="0" fillId="0" borderId="1" xfId="0" applyNumberFormat="1" applyBorder="1"/>
    <xf numFmtId="167" fontId="0" fillId="4" borderId="1" xfId="2" applyNumberFormat="1" applyFont="1" applyFill="1" applyBorder="1"/>
    <xf numFmtId="167" fontId="0" fillId="0" borderId="1" xfId="2" applyNumberFormat="1" applyFont="1" applyBorder="1"/>
    <xf numFmtId="21" fontId="0" fillId="0" borderId="0" xfId="0" applyNumberFormat="1"/>
    <xf numFmtId="21" fontId="0" fillId="0" borderId="1" xfId="0" applyNumberFormat="1" applyBorder="1"/>
    <xf numFmtId="0" fontId="3" fillId="0" borderId="1" xfId="0" applyFont="1" applyBorder="1"/>
    <xf numFmtId="168" fontId="0" fillId="0" borderId="1" xfId="0" applyNumberFormat="1" applyBorder="1"/>
    <xf numFmtId="0" fontId="4" fillId="0" borderId="1" xfId="0" applyFont="1" applyBorder="1"/>
    <xf numFmtId="0" fontId="5" fillId="0" borderId="1" xfId="0" applyFont="1" applyBorder="1"/>
    <xf numFmtId="0" fontId="6" fillId="5" borderId="6" xfId="0" applyFont="1" applyFill="1" applyBorder="1" applyAlignment="1"/>
    <xf numFmtId="0" fontId="7" fillId="5" borderId="7" xfId="0" applyFont="1" applyFill="1" applyBorder="1" applyAlignment="1"/>
    <xf numFmtId="0" fontId="8" fillId="5" borderId="7" xfId="0" applyFont="1" applyFill="1" applyBorder="1" applyAlignment="1"/>
    <xf numFmtId="0" fontId="9" fillId="5" borderId="7" xfId="0" applyFont="1" applyFill="1" applyBorder="1" applyAlignment="1"/>
    <xf numFmtId="0" fontId="0" fillId="0" borderId="0" xfId="0" applyAlignment="1"/>
    <xf numFmtId="0" fontId="6" fillId="5" borderId="8" xfId="0" applyFont="1" applyFill="1" applyBorder="1" applyAlignment="1"/>
    <xf numFmtId="0" fontId="7" fillId="5" borderId="9" xfId="0" applyFont="1" applyFill="1" applyBorder="1" applyAlignment="1"/>
    <xf numFmtId="0" fontId="8" fillId="5" borderId="9" xfId="0" applyFont="1" applyFill="1" applyBorder="1" applyAlignment="1"/>
    <xf numFmtId="0" fontId="9" fillId="5" borderId="9" xfId="0" applyFont="1" applyFill="1" applyBorder="1" applyAlignment="1"/>
    <xf numFmtId="0" fontId="11" fillId="5" borderId="9" xfId="0" applyFont="1" applyFill="1" applyBorder="1" applyAlignment="1"/>
    <xf numFmtId="0" fontId="0" fillId="5" borderId="0" xfId="0" applyFill="1" applyAlignment="1"/>
    <xf numFmtId="0" fontId="9" fillId="6" borderId="7" xfId="0" applyFont="1" applyFill="1" applyBorder="1" applyAlignment="1"/>
    <xf numFmtId="0" fontId="9" fillId="7" borderId="7" xfId="0" applyFont="1" applyFill="1" applyBorder="1" applyAlignment="1"/>
    <xf numFmtId="0" fontId="9" fillId="8" borderId="7" xfId="0" applyFont="1" applyFill="1" applyBorder="1" applyAlignment="1"/>
    <xf numFmtId="0" fontId="10" fillId="6" borderId="9" xfId="0" applyFont="1" applyFill="1" applyBorder="1" applyAlignment="1"/>
    <xf numFmtId="0" fontId="12" fillId="7" borderId="9" xfId="0" applyFont="1" applyFill="1" applyBorder="1" applyAlignment="1"/>
    <xf numFmtId="0" fontId="12" fillId="0" borderId="9" xfId="0" applyFont="1" applyBorder="1" applyAlignment="1"/>
    <xf numFmtId="0" fontId="8" fillId="9" borderId="9" xfId="0" applyFont="1" applyFill="1" applyBorder="1" applyAlignment="1"/>
    <xf numFmtId="0" fontId="0" fillId="0" borderId="0" xfId="0" applyProtection="1">
      <protection locked="0"/>
    </xf>
    <xf numFmtId="9" fontId="0" fillId="0" borderId="0" xfId="0" applyNumberFormat="1"/>
    <xf numFmtId="49" fontId="0" fillId="0" borderId="0" xfId="0" applyNumberFormat="1" applyAlignment="1">
      <alignment horizontal="right"/>
    </xf>
    <xf numFmtId="0" fontId="2" fillId="0" borderId="0" xfId="0" applyFont="1"/>
    <xf numFmtId="9" fontId="0" fillId="0" borderId="1" xfId="0" applyNumberFormat="1" applyBorder="1"/>
    <xf numFmtId="169" fontId="0" fillId="0" borderId="1" xfId="0" applyNumberFormat="1" applyBorder="1" applyAlignment="1">
      <alignment horizontal="right"/>
    </xf>
    <xf numFmtId="3" fontId="0" fillId="0" borderId="1" xfId="0" applyNumberFormat="1" applyBorder="1"/>
    <xf numFmtId="0" fontId="2" fillId="0" borderId="1" xfId="0" applyFont="1" applyBorder="1"/>
    <xf numFmtId="3" fontId="0" fillId="0" borderId="0" xfId="0" applyNumberFormat="1" applyBorder="1"/>
    <xf numFmtId="169" fontId="0" fillId="0" borderId="10" xfId="0" applyNumberFormat="1" applyBorder="1" applyAlignment="1">
      <alignment horizontal="right"/>
    </xf>
    <xf numFmtId="170" fontId="0" fillId="0" borderId="11" xfId="0" applyNumberFormat="1" applyBorder="1" applyAlignment="1">
      <alignment horizontal="right"/>
    </xf>
    <xf numFmtId="170" fontId="0" fillId="0" borderId="1" xfId="0" applyNumberFormat="1" applyBorder="1" applyAlignment="1">
      <alignment horizontal="right"/>
    </xf>
    <xf numFmtId="0" fontId="0" fillId="10" borderId="1" xfId="0" applyFill="1" applyBorder="1"/>
    <xf numFmtId="0" fontId="2" fillId="0" borderId="0" xfId="0" applyFont="1" applyAlignment="1">
      <alignment horizontal="right"/>
    </xf>
    <xf numFmtId="3" fontId="0" fillId="0" borderId="0" xfId="0" applyNumberFormat="1"/>
    <xf numFmtId="172" fontId="0" fillId="0" borderId="1" xfId="0" applyNumberFormat="1" applyBorder="1"/>
    <xf numFmtId="0" fontId="2" fillId="0" borderId="0" xfId="0" applyFont="1" applyFill="1" applyBorder="1" applyAlignment="1">
      <alignment horizontal="right"/>
    </xf>
    <xf numFmtId="0" fontId="0" fillId="0" borderId="0" xfId="0" applyAlignment="1">
      <alignment wrapText="1"/>
    </xf>
    <xf numFmtId="0" fontId="15" fillId="0" borderId="0" xfId="0" applyFont="1"/>
    <xf numFmtId="0" fontId="2" fillId="0" borderId="0" xfId="0" applyFont="1" applyBorder="1" applyAlignment="1">
      <alignment horizontal="right"/>
    </xf>
    <xf numFmtId="3" fontId="0" fillId="0" borderId="1" xfId="0" applyNumberFormat="1" applyFill="1" applyBorder="1" applyProtection="1">
      <protection locked="0"/>
    </xf>
    <xf numFmtId="0" fontId="2" fillId="0" borderId="2" xfId="0" applyFont="1" applyBorder="1" applyAlignment="1">
      <alignment horizontal="left"/>
    </xf>
    <xf numFmtId="0" fontId="0" fillId="0" borderId="12" xfId="0" applyBorder="1" applyAlignment="1">
      <alignment wrapText="1"/>
    </xf>
    <xf numFmtId="0" fontId="0" fillId="0" borderId="2" xfId="0" applyBorder="1" applyAlignment="1">
      <alignment wrapText="1"/>
    </xf>
    <xf numFmtId="171" fontId="0" fillId="11" borderId="13" xfId="0" applyNumberFormat="1" applyFill="1" applyBorder="1"/>
    <xf numFmtId="3" fontId="0" fillId="12" borderId="1" xfId="0" applyNumberFormat="1" applyFill="1" applyBorder="1"/>
    <xf numFmtId="0" fontId="0" fillId="4" borderId="1" xfId="0" applyFill="1" applyBorder="1" applyProtection="1">
      <protection locked="0"/>
    </xf>
    <xf numFmtId="171" fontId="0" fillId="4" borderId="1" xfId="0" applyNumberFormat="1" applyFill="1" applyBorder="1" applyProtection="1">
      <protection locked="0"/>
    </xf>
    <xf numFmtId="0" fontId="0" fillId="4" borderId="1" xfId="0" applyNumberFormat="1" applyFill="1" applyBorder="1" applyProtection="1">
      <protection locked="0"/>
    </xf>
    <xf numFmtId="0" fontId="0" fillId="0" borderId="0" xfId="0" applyAlignment="1">
      <alignment horizontal="left" vertical="top"/>
    </xf>
    <xf numFmtId="0" fontId="0" fillId="0" borderId="0" xfId="0" applyAlignment="1">
      <alignment horizontal="left"/>
    </xf>
    <xf numFmtId="0" fontId="0" fillId="0" borderId="1" xfId="0" applyBorder="1" applyAlignment="1">
      <alignment horizontal="left" vertical="top" wrapText="1"/>
    </xf>
    <xf numFmtId="0" fontId="16" fillId="5" borderId="8" xfId="0" applyFont="1" applyFill="1" applyBorder="1" applyAlignment="1"/>
    <xf numFmtId="1" fontId="0" fillId="0" borderId="1" xfId="0" applyNumberFormat="1" applyBorder="1"/>
    <xf numFmtId="0" fontId="3" fillId="0" borderId="0" xfId="0" applyFont="1" applyBorder="1"/>
    <xf numFmtId="164" fontId="17" fillId="0" borderId="0" xfId="0" applyNumberFormat="1" applyFont="1"/>
    <xf numFmtId="164" fontId="17" fillId="0" borderId="0" xfId="1" applyNumberFormat="1" applyFont="1" applyFill="1"/>
    <xf numFmtId="0" fontId="18" fillId="2" borderId="0" xfId="0" applyFont="1" applyFill="1"/>
    <xf numFmtId="0" fontId="19" fillId="0" borderId="0" xfId="0" applyFont="1"/>
    <xf numFmtId="0" fontId="18" fillId="3" borderId="1" xfId="0" applyFont="1" applyFill="1" applyBorder="1"/>
    <xf numFmtId="0" fontId="18" fillId="3" borderId="0" xfId="0" applyFont="1" applyFill="1"/>
    <xf numFmtId="0" fontId="19" fillId="0" borderId="1" xfId="0" applyFont="1" applyBorder="1"/>
    <xf numFmtId="9" fontId="19" fillId="0" borderId="1" xfId="1" applyFont="1" applyBorder="1"/>
    <xf numFmtId="10" fontId="19" fillId="0" borderId="1" xfId="1" applyNumberFormat="1" applyFont="1" applyBorder="1"/>
    <xf numFmtId="10" fontId="19" fillId="0" borderId="1" xfId="0" applyNumberFormat="1" applyFont="1" applyBorder="1"/>
    <xf numFmtId="0" fontId="19" fillId="0" borderId="0" xfId="0" applyFont="1" applyFill="1"/>
    <xf numFmtId="0" fontId="19" fillId="3" borderId="1" xfId="0" applyFont="1" applyFill="1" applyBorder="1"/>
    <xf numFmtId="0" fontId="19" fillId="13" borderId="1" xfId="0" applyFont="1" applyFill="1" applyBorder="1"/>
    <xf numFmtId="165" fontId="19" fillId="0" borderId="0" xfId="0" applyNumberFormat="1" applyFont="1"/>
    <xf numFmtId="9" fontId="19" fillId="0" borderId="0" xfId="1" applyFont="1"/>
    <xf numFmtId="0" fontId="20" fillId="2" borderId="1" xfId="0" applyFont="1" applyFill="1" applyBorder="1"/>
    <xf numFmtId="0" fontId="20" fillId="2" borderId="0" xfId="0" applyFont="1" applyFill="1" applyBorder="1"/>
    <xf numFmtId="0" fontId="20" fillId="2" borderId="0" xfId="0" applyFont="1" applyFill="1"/>
    <xf numFmtId="0" fontId="21" fillId="4" borderId="1" xfId="0" applyFont="1" applyFill="1" applyBorder="1" applyProtection="1">
      <protection locked="0"/>
    </xf>
    <xf numFmtId="10" fontId="21" fillId="4" borderId="1" xfId="1" applyNumberFormat="1" applyFont="1" applyFill="1" applyBorder="1" applyProtection="1">
      <protection locked="0"/>
    </xf>
    <xf numFmtId="10" fontId="17" fillId="0" borderId="1" xfId="0" applyNumberFormat="1" applyFont="1" applyBorder="1"/>
    <xf numFmtId="2" fontId="17" fillId="0" borderId="0" xfId="0" applyNumberFormat="1" applyFont="1"/>
    <xf numFmtId="164" fontId="17" fillId="0" borderId="0" xfId="1" applyNumberFormat="1" applyFont="1"/>
    <xf numFmtId="0" fontId="17" fillId="0" borderId="0" xfId="0" applyFont="1"/>
    <xf numFmtId="0" fontId="21" fillId="4" borderId="0" xfId="0" applyFont="1" applyFill="1" applyProtection="1">
      <protection locked="0"/>
    </xf>
    <xf numFmtId="9" fontId="21" fillId="4" borderId="0" xfId="0" applyNumberFormat="1" applyFont="1" applyFill="1" applyProtection="1">
      <protection locked="0"/>
    </xf>
    <xf numFmtId="0" fontId="21" fillId="0" borderId="0" xfId="0" applyFont="1"/>
    <xf numFmtId="0" fontId="20" fillId="3" borderId="1" xfId="0" applyFont="1" applyFill="1" applyBorder="1"/>
    <xf numFmtId="0" fontId="21" fillId="0" borderId="1" xfId="0" applyFont="1" applyBorder="1"/>
    <xf numFmtId="0" fontId="17" fillId="0" borderId="1" xfId="0" applyFont="1" applyBorder="1"/>
    <xf numFmtId="0" fontId="22" fillId="0" borderId="0" xfId="3" applyAlignment="1" applyProtection="1"/>
    <xf numFmtId="0" fontId="0" fillId="0" borderId="1" xfId="0" applyBorder="1" applyAlignment="1">
      <alignment horizontal="left" vertical="top"/>
    </xf>
    <xf numFmtId="0" fontId="0" fillId="4" borderId="0" xfId="0" applyFill="1"/>
    <xf numFmtId="9" fontId="0" fillId="4" borderId="1" xfId="0" applyNumberFormat="1" applyFill="1" applyBorder="1"/>
    <xf numFmtId="0" fontId="0" fillId="0" borderId="0" xfId="0" applyAlignment="1">
      <alignment vertical="top"/>
    </xf>
    <xf numFmtId="0" fontId="21" fillId="0" borderId="1" xfId="0" applyFont="1" applyBorder="1" applyAlignment="1">
      <alignment horizontal="left" vertical="top" wrapText="1"/>
    </xf>
    <xf numFmtId="0" fontId="2" fillId="10" borderId="17" xfId="0" applyFont="1" applyFill="1" applyBorder="1" applyAlignment="1">
      <alignment horizontal="center" vertical="center"/>
    </xf>
    <xf numFmtId="0" fontId="2" fillId="10" borderId="15" xfId="0" applyFont="1" applyFill="1" applyBorder="1" applyAlignment="1">
      <alignment horizontal="center" vertical="center"/>
    </xf>
    <xf numFmtId="0" fontId="2" fillId="10" borderId="18" xfId="0" applyFont="1" applyFill="1" applyBorder="1" applyAlignment="1">
      <alignment horizontal="center" vertical="center"/>
    </xf>
    <xf numFmtId="0" fontId="2" fillId="10" borderId="2" xfId="0" applyFont="1" applyFill="1" applyBorder="1" applyAlignment="1">
      <alignment horizontal="center" vertical="center"/>
    </xf>
    <xf numFmtId="0" fontId="2" fillId="10" borderId="0" xfId="0" applyFont="1" applyFill="1" applyBorder="1" applyAlignment="1">
      <alignment horizontal="center" vertical="center"/>
    </xf>
    <xf numFmtId="0" fontId="2" fillId="10" borderId="14" xfId="0" applyFont="1" applyFill="1" applyBorder="1" applyAlignment="1">
      <alignment horizontal="center" vertical="center"/>
    </xf>
    <xf numFmtId="0" fontId="2" fillId="10" borderId="19" xfId="0" applyFont="1" applyFill="1" applyBorder="1" applyAlignment="1">
      <alignment horizontal="center" vertical="center"/>
    </xf>
    <xf numFmtId="0" fontId="2" fillId="10" borderId="16" xfId="0" applyFont="1" applyFill="1" applyBorder="1" applyAlignment="1">
      <alignment horizontal="center" vertical="center"/>
    </xf>
    <xf numFmtId="0" fontId="2" fillId="10" borderId="20" xfId="0" applyFont="1" applyFill="1" applyBorder="1" applyAlignment="1">
      <alignment horizontal="center" vertic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0" fillId="0" borderId="17" xfId="0" applyBorder="1" applyAlignment="1">
      <alignment horizontal="left" vertical="top" wrapText="1"/>
    </xf>
    <xf numFmtId="0" fontId="0" fillId="0" borderId="15" xfId="0" applyBorder="1" applyAlignment="1">
      <alignment horizontal="left" vertical="top" wrapText="1"/>
    </xf>
    <xf numFmtId="0" fontId="0" fillId="0" borderId="18"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19" xfId="0" applyBorder="1" applyAlignment="1">
      <alignment horizontal="left" vertical="top" wrapText="1"/>
    </xf>
    <xf numFmtId="0" fontId="0" fillId="0" borderId="16" xfId="0" applyBorder="1" applyAlignment="1">
      <alignment horizontal="left" vertical="top" wrapText="1"/>
    </xf>
    <xf numFmtId="0" fontId="0" fillId="0" borderId="20" xfId="0" applyBorder="1" applyAlignment="1">
      <alignment horizontal="left" vertical="top" wrapText="1"/>
    </xf>
    <xf numFmtId="0" fontId="2" fillId="2" borderId="5" xfId="0" applyFont="1" applyFill="1" applyBorder="1" applyAlignment="1">
      <alignment horizontal="center" wrapText="1"/>
    </xf>
    <xf numFmtId="0" fontId="2" fillId="2" borderId="5" xfId="0" applyFont="1" applyFill="1" applyBorder="1" applyAlignment="1">
      <alignment horizontal="center"/>
    </xf>
    <xf numFmtId="0" fontId="0" fillId="0" borderId="1" xfId="0" applyBorder="1" applyAlignment="1">
      <alignment horizontal="center"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16" fillId="5" borderId="21" xfId="0" applyFont="1" applyFill="1" applyBorder="1" applyAlignment="1">
      <alignment horizontal="left" vertical="center"/>
    </xf>
    <xf numFmtId="0" fontId="16" fillId="5" borderId="22" xfId="0" applyFont="1" applyFill="1" applyBorder="1" applyAlignment="1">
      <alignment horizontal="left" vertical="center"/>
    </xf>
    <xf numFmtId="0" fontId="16" fillId="5" borderId="8" xfId="0" applyFont="1" applyFill="1" applyBorder="1" applyAlignment="1">
      <alignment horizontal="left" vertical="center"/>
    </xf>
    <xf numFmtId="49" fontId="2" fillId="0" borderId="1" xfId="0" applyNumberFormat="1" applyFont="1" applyBorder="1" applyAlignment="1">
      <alignment horizontal="right"/>
    </xf>
    <xf numFmtId="0" fontId="0" fillId="0" borderId="2" xfId="0" applyBorder="1" applyAlignment="1">
      <alignment horizontal="left" wrapText="1"/>
    </xf>
    <xf numFmtId="0" fontId="0" fillId="0" borderId="0" xfId="0" applyBorder="1" applyAlignment="1">
      <alignment horizontal="left" wrapText="1"/>
    </xf>
    <xf numFmtId="3" fontId="15" fillId="2" borderId="2" xfId="0" applyNumberFormat="1" applyFont="1" applyFill="1" applyBorder="1" applyAlignment="1">
      <alignment horizontal="center"/>
    </xf>
    <xf numFmtId="3" fontId="15" fillId="2" borderId="0" xfId="0" applyNumberFormat="1" applyFont="1" applyFill="1" applyBorder="1" applyAlignment="1">
      <alignment horizontal="center"/>
    </xf>
    <xf numFmtId="3" fontId="15" fillId="2" borderId="14" xfId="0" applyNumberFormat="1" applyFont="1" applyFill="1" applyBorder="1" applyAlignment="1">
      <alignment horizontal="center"/>
    </xf>
    <xf numFmtId="0" fontId="0" fillId="0" borderId="1" xfId="0" applyBorder="1" applyAlignment="1">
      <alignment horizontal="left"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0" fillId="0" borderId="11" xfId="0" applyBorder="1" applyAlignment="1">
      <alignment horizontal="left" wrapText="1"/>
    </xf>
    <xf numFmtId="0" fontId="0" fillId="0" borderId="12" xfId="0" applyBorder="1" applyAlignment="1">
      <alignment horizontal="left" wrapText="1"/>
    </xf>
    <xf numFmtId="0" fontId="0" fillId="0" borderId="10" xfId="0" applyBorder="1" applyAlignment="1">
      <alignment horizontal="left" wrapText="1"/>
    </xf>
    <xf numFmtId="0" fontId="0" fillId="0" borderId="17" xfId="0" applyBorder="1" applyAlignment="1">
      <alignment horizontal="left" wrapText="1"/>
    </xf>
    <xf numFmtId="0" fontId="0" fillId="0" borderId="19" xfId="0" applyBorder="1" applyAlignment="1">
      <alignment horizontal="left"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2" fillId="10" borderId="23" xfId="0" applyFont="1" applyFill="1" applyBorder="1" applyAlignment="1">
      <alignment horizontal="center" vertical="center"/>
    </xf>
    <xf numFmtId="0" fontId="2" fillId="10" borderId="24" xfId="0" applyFont="1" applyFill="1" applyBorder="1" applyAlignment="1">
      <alignment horizontal="center" vertical="center"/>
    </xf>
    <xf numFmtId="0" fontId="2" fillId="10" borderId="25" xfId="0" applyFont="1" applyFill="1" applyBorder="1" applyAlignment="1">
      <alignment horizontal="center" vertical="center"/>
    </xf>
    <xf numFmtId="3" fontId="0" fillId="4" borderId="1" xfId="0" applyNumberFormat="1" applyFill="1" applyBorder="1" applyProtection="1">
      <protection locked="0"/>
    </xf>
  </cellXfs>
  <cellStyles count="4">
    <cellStyle name="Comma" xfId="2" builtinId="3"/>
    <cellStyle name="Hyperlink" xfId="3" builtinId="8"/>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flashusrollus.webs.com/" TargetMode="External"/><Relationship Id="rId1" Type="http://schemas.openxmlformats.org/officeDocument/2006/relationships/hyperlink" Target="http://nodiatis.wiki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44"/>
  <sheetViews>
    <sheetView workbookViewId="0">
      <pane ySplit="1" topLeftCell="A2" activePane="bottomLeft" state="frozen"/>
      <selection pane="bottomLeft" activeCell="H28" sqref="H28"/>
    </sheetView>
  </sheetViews>
  <sheetFormatPr defaultRowHeight="15" x14ac:dyDescent="0.25"/>
  <cols>
    <col min="1" max="1" width="28.85546875" style="69" customWidth="1"/>
    <col min="2" max="2" width="6.140625" style="69" bestFit="1" customWidth="1"/>
    <col min="3" max="3" width="8" style="69" bestFit="1" customWidth="1"/>
    <col min="4" max="4" width="5.42578125" style="69" bestFit="1" customWidth="1"/>
    <col min="5" max="5" width="7.140625" style="69" bestFit="1" customWidth="1"/>
    <col min="6" max="6" width="45.28515625" style="69" bestFit="1" customWidth="1"/>
    <col min="7" max="7" width="34" style="69" bestFit="1" customWidth="1"/>
    <col min="8" max="8" width="10.42578125" style="69" bestFit="1" customWidth="1"/>
    <col min="9" max="9" width="15" style="69" bestFit="1" customWidth="1"/>
    <col min="10" max="16384" width="9.140625" style="69"/>
  </cols>
  <sheetData>
    <row r="1" spans="1:13" x14ac:dyDescent="0.25">
      <c r="A1" s="81" t="s">
        <v>61</v>
      </c>
      <c r="B1" s="81" t="s">
        <v>1</v>
      </c>
      <c r="C1" s="81" t="s">
        <v>3</v>
      </c>
      <c r="D1" s="81" t="s">
        <v>0</v>
      </c>
      <c r="E1" s="81" t="s">
        <v>4</v>
      </c>
      <c r="F1" s="82" t="s">
        <v>846</v>
      </c>
      <c r="G1" s="83" t="s">
        <v>844</v>
      </c>
      <c r="H1" s="83" t="s">
        <v>43</v>
      </c>
      <c r="I1" s="83" t="s">
        <v>44</v>
      </c>
      <c r="J1" s="83"/>
      <c r="K1" s="83"/>
      <c r="L1" s="83"/>
      <c r="M1" s="68"/>
    </row>
    <row r="2" spans="1:13" x14ac:dyDescent="0.25">
      <c r="A2" s="93" t="s">
        <v>7</v>
      </c>
      <c r="B2" s="70"/>
      <c r="C2" s="70"/>
      <c r="D2" s="70"/>
      <c r="E2" s="70"/>
      <c r="F2" s="70"/>
      <c r="G2" s="71"/>
      <c r="H2" s="71"/>
      <c r="I2" s="71"/>
      <c r="J2" s="71"/>
      <c r="K2" s="71"/>
      <c r="L2" s="71"/>
      <c r="M2" s="71"/>
    </row>
    <row r="3" spans="1:13" x14ac:dyDescent="0.25">
      <c r="A3" s="94" t="s">
        <v>841</v>
      </c>
      <c r="B3" s="73">
        <v>0</v>
      </c>
      <c r="C3" s="74">
        <v>2E-3</v>
      </c>
      <c r="D3" s="84">
        <v>49</v>
      </c>
      <c r="E3" s="75">
        <f>B3+C3*D3</f>
        <v>9.8000000000000004E-2</v>
      </c>
      <c r="F3" s="75" t="s">
        <v>9</v>
      </c>
      <c r="G3" s="69" t="s">
        <v>842</v>
      </c>
      <c r="H3" s="90">
        <v>60</v>
      </c>
      <c r="I3" s="69">
        <f>H3*(1+E3)</f>
        <v>65.88000000000001</v>
      </c>
      <c r="J3" s="101" t="s">
        <v>840</v>
      </c>
      <c r="K3" s="101"/>
      <c r="L3" s="101"/>
    </row>
    <row r="4" spans="1:13" x14ac:dyDescent="0.25">
      <c r="A4" s="94" t="s">
        <v>2</v>
      </c>
      <c r="B4" s="73">
        <v>0</v>
      </c>
      <c r="C4" s="74">
        <v>2.5000000000000001E-3</v>
      </c>
      <c r="D4" s="84">
        <v>69</v>
      </c>
      <c r="E4" s="86">
        <f>B4+C4*D4</f>
        <v>0.17250000000000001</v>
      </c>
      <c r="F4" s="95" t="s">
        <v>10</v>
      </c>
      <c r="G4" s="69" t="s">
        <v>54</v>
      </c>
      <c r="H4" s="69">
        <f>I3</f>
        <v>65.88000000000001</v>
      </c>
      <c r="I4" s="69">
        <f>H4*1.5</f>
        <v>98.820000000000022</v>
      </c>
      <c r="J4" s="101"/>
      <c r="K4" s="101"/>
      <c r="L4" s="101"/>
    </row>
    <row r="5" spans="1:13" x14ac:dyDescent="0.25">
      <c r="A5" s="94" t="s">
        <v>5</v>
      </c>
      <c r="B5" s="73">
        <v>0</v>
      </c>
      <c r="C5" s="74">
        <v>3.3E-3</v>
      </c>
      <c r="D5" s="84">
        <v>59</v>
      </c>
      <c r="E5" s="75">
        <f>B5+C5*D5</f>
        <v>0.19470000000000001</v>
      </c>
      <c r="F5" s="75" t="s">
        <v>11</v>
      </c>
      <c r="G5" s="89" t="s">
        <v>55</v>
      </c>
      <c r="H5" s="69">
        <f>I4</f>
        <v>98.820000000000022</v>
      </c>
      <c r="I5" s="87">
        <f>H5*(1+E5)</f>
        <v>118.06025400000003</v>
      </c>
      <c r="J5" s="101"/>
      <c r="K5" s="101"/>
      <c r="L5" s="101"/>
    </row>
    <row r="6" spans="1:13" x14ac:dyDescent="0.25">
      <c r="A6" s="94" t="s">
        <v>6</v>
      </c>
      <c r="B6" s="73">
        <v>0</v>
      </c>
      <c r="C6" s="74">
        <v>3.3E-3</v>
      </c>
      <c r="D6" s="84">
        <v>49</v>
      </c>
      <c r="E6" s="86">
        <f>B6+C6*D6</f>
        <v>0.16170000000000001</v>
      </c>
      <c r="F6" s="95" t="s">
        <v>12</v>
      </c>
    </row>
    <row r="7" spans="1:13" x14ac:dyDescent="0.25">
      <c r="A7" s="94" t="s">
        <v>8</v>
      </c>
      <c r="B7" s="73">
        <v>0</v>
      </c>
      <c r="C7" s="74">
        <v>2E-3</v>
      </c>
      <c r="D7" s="84">
        <v>49</v>
      </c>
      <c r="E7" s="86">
        <f>B7+C7*D7</f>
        <v>9.8000000000000004E-2</v>
      </c>
      <c r="F7" s="95" t="s">
        <v>13</v>
      </c>
    </row>
    <row r="8" spans="1:13" x14ac:dyDescent="0.25">
      <c r="A8" s="93" t="s">
        <v>14</v>
      </c>
      <c r="B8" s="70"/>
      <c r="C8" s="70"/>
      <c r="D8" s="70"/>
      <c r="E8" s="70"/>
      <c r="F8" s="70"/>
      <c r="G8" s="71"/>
      <c r="H8" s="71"/>
      <c r="I8" s="71"/>
      <c r="J8" s="71"/>
      <c r="K8" s="71"/>
      <c r="L8" s="71"/>
      <c r="M8" s="71"/>
    </row>
    <row r="9" spans="1:13" x14ac:dyDescent="0.25">
      <c r="A9" s="94" t="s">
        <v>15</v>
      </c>
      <c r="B9" s="73">
        <v>0</v>
      </c>
      <c r="C9" s="85">
        <v>2E-3</v>
      </c>
      <c r="D9" s="84">
        <v>49</v>
      </c>
      <c r="E9" s="86">
        <f>B9+C9*D9</f>
        <v>9.8000000000000004E-2</v>
      </c>
      <c r="F9" s="95" t="s">
        <v>16</v>
      </c>
    </row>
    <row r="10" spans="1:13" x14ac:dyDescent="0.25">
      <c r="A10" s="94" t="s">
        <v>852</v>
      </c>
      <c r="B10" s="73">
        <v>0.04</v>
      </c>
      <c r="C10" s="74">
        <v>5.0000000000000001E-3</v>
      </c>
      <c r="D10" s="84">
        <v>36</v>
      </c>
      <c r="E10" s="75">
        <f>B10*(1+C10*D10)</f>
        <v>4.7199999999999999E-2</v>
      </c>
      <c r="F10" s="72"/>
      <c r="H10" s="76"/>
      <c r="J10" s="102" t="s">
        <v>867</v>
      </c>
      <c r="K10" s="103"/>
      <c r="L10" s="104"/>
    </row>
    <row r="11" spans="1:13" x14ac:dyDescent="0.25">
      <c r="A11" s="94" t="s">
        <v>853</v>
      </c>
      <c r="B11" s="74">
        <f>E10</f>
        <v>4.7199999999999999E-2</v>
      </c>
      <c r="C11" s="74">
        <v>0.01</v>
      </c>
      <c r="D11" s="84">
        <v>29</v>
      </c>
      <c r="E11" s="75">
        <f>B11*(1+C11*D11)</f>
        <v>6.0887999999999998E-2</v>
      </c>
      <c r="F11" s="72" t="s">
        <v>843</v>
      </c>
      <c r="G11" s="89" t="s">
        <v>17</v>
      </c>
      <c r="H11" s="67">
        <f>1-(1-E9)*(1-E11)</f>
        <v>0.15292097599999999</v>
      </c>
      <c r="J11" s="105"/>
      <c r="K11" s="106"/>
      <c r="L11" s="107"/>
    </row>
    <row r="12" spans="1:13" x14ac:dyDescent="0.25">
      <c r="A12" s="94" t="s">
        <v>18</v>
      </c>
      <c r="B12" s="73">
        <v>0</v>
      </c>
      <c r="C12" s="74">
        <v>2E-3</v>
      </c>
      <c r="D12" s="84">
        <v>42</v>
      </c>
      <c r="E12" s="86">
        <f>B12+C12*D12</f>
        <v>8.4000000000000005E-2</v>
      </c>
      <c r="F12" s="95" t="s">
        <v>20</v>
      </c>
      <c r="G12" s="89"/>
      <c r="H12" s="76"/>
      <c r="J12" s="108"/>
      <c r="K12" s="109"/>
      <c r="L12" s="110"/>
    </row>
    <row r="13" spans="1:13" x14ac:dyDescent="0.25">
      <c r="A13" s="94" t="s">
        <v>19</v>
      </c>
      <c r="B13" s="73">
        <v>0</v>
      </c>
      <c r="C13" s="74">
        <v>2E-3</v>
      </c>
      <c r="D13" s="84">
        <v>36</v>
      </c>
      <c r="E13" s="75">
        <f>B13+C13*D13</f>
        <v>7.2000000000000008E-2</v>
      </c>
      <c r="F13" s="72" t="s">
        <v>21</v>
      </c>
      <c r="G13" s="89" t="s">
        <v>761</v>
      </c>
      <c r="H13" s="67">
        <f>1-(1-E12)*(1-E13)</f>
        <v>0.14995199999999997</v>
      </c>
    </row>
    <row r="14" spans="1:13" x14ac:dyDescent="0.25">
      <c r="A14" s="94" t="s">
        <v>49</v>
      </c>
      <c r="B14" s="73">
        <v>0.03</v>
      </c>
      <c r="C14" s="74">
        <v>0.01</v>
      </c>
      <c r="D14" s="84">
        <v>19</v>
      </c>
      <c r="E14" s="75">
        <f>B14*(1+C14*D14)</f>
        <v>3.5699999999999996E-2</v>
      </c>
      <c r="F14" s="72" t="s">
        <v>21</v>
      </c>
      <c r="G14" s="89" t="s">
        <v>50</v>
      </c>
      <c r="H14" s="67">
        <f>1-(1-H13)*(1-E14)</f>
        <v>0.18029871359999994</v>
      </c>
    </row>
    <row r="15" spans="1:13" x14ac:dyDescent="0.25">
      <c r="A15" s="94" t="s">
        <v>22</v>
      </c>
      <c r="B15" s="73">
        <v>0</v>
      </c>
      <c r="C15" s="74">
        <v>2E-3</v>
      </c>
      <c r="D15" s="84">
        <v>9</v>
      </c>
      <c r="E15" s="86">
        <f>B15+C15*D15</f>
        <v>1.8000000000000002E-2</v>
      </c>
      <c r="F15" s="95" t="s">
        <v>23</v>
      </c>
    </row>
    <row r="16" spans="1:13" x14ac:dyDescent="0.25">
      <c r="A16" s="93" t="s">
        <v>24</v>
      </c>
      <c r="B16" s="70"/>
      <c r="C16" s="70"/>
      <c r="D16" s="70"/>
      <c r="E16" s="70"/>
      <c r="F16" s="95"/>
      <c r="G16" s="71"/>
      <c r="H16" s="71"/>
      <c r="I16" s="71"/>
      <c r="J16" s="71"/>
      <c r="K16" s="71"/>
      <c r="L16" s="71"/>
      <c r="M16" s="71"/>
    </row>
    <row r="17" spans="1:13" x14ac:dyDescent="0.25">
      <c r="A17" s="94" t="s">
        <v>25</v>
      </c>
      <c r="B17" s="73">
        <v>0.5</v>
      </c>
      <c r="C17" s="74">
        <v>3.0000000000000001E-3</v>
      </c>
      <c r="D17" s="84">
        <v>65</v>
      </c>
      <c r="E17" s="75">
        <f>B17+C17*D17</f>
        <v>0.69500000000000006</v>
      </c>
      <c r="F17" s="72" t="s">
        <v>26</v>
      </c>
      <c r="G17" s="89" t="s">
        <v>847</v>
      </c>
      <c r="H17" s="66">
        <f>E17</f>
        <v>0.69500000000000006</v>
      </c>
    </row>
    <row r="18" spans="1:13" x14ac:dyDescent="0.25">
      <c r="A18" s="94" t="s">
        <v>27</v>
      </c>
      <c r="B18" s="73">
        <v>0</v>
      </c>
      <c r="C18" s="74">
        <v>0.01</v>
      </c>
      <c r="D18" s="84">
        <v>59</v>
      </c>
      <c r="E18" s="75">
        <f>B18+C18*D18</f>
        <v>0.59</v>
      </c>
      <c r="F18" s="72" t="s">
        <v>28</v>
      </c>
      <c r="G18" s="89" t="s">
        <v>848</v>
      </c>
      <c r="H18" s="67">
        <f>1-(1-E17)*(1-E18)</f>
        <v>0.87495000000000001</v>
      </c>
    </row>
    <row r="19" spans="1:13" x14ac:dyDescent="0.25">
      <c r="A19" s="94" t="s">
        <v>29</v>
      </c>
      <c r="B19" s="73">
        <v>0</v>
      </c>
      <c r="C19" s="85">
        <v>0.66</v>
      </c>
      <c r="D19" s="77"/>
      <c r="E19" s="75">
        <f>C19</f>
        <v>0.66</v>
      </c>
      <c r="F19" s="72" t="s">
        <v>30</v>
      </c>
      <c r="G19" s="89" t="s">
        <v>849</v>
      </c>
      <c r="H19" s="67">
        <f>1-(1-E17)*(1-E19)</f>
        <v>0.89629999999999999</v>
      </c>
    </row>
    <row r="20" spans="1:13" x14ac:dyDescent="0.25">
      <c r="A20" s="94" t="s">
        <v>31</v>
      </c>
      <c r="B20" s="73">
        <v>0.03</v>
      </c>
      <c r="C20" s="74">
        <v>6.9999999999999999E-4</v>
      </c>
      <c r="D20" s="84">
        <v>71</v>
      </c>
      <c r="E20" s="86">
        <f>B20+C20*D20</f>
        <v>7.9699999999999993E-2</v>
      </c>
      <c r="F20" s="95" t="s">
        <v>32</v>
      </c>
      <c r="G20" s="89" t="s">
        <v>850</v>
      </c>
      <c r="H20" s="67">
        <f>1-(1-E17)*(1-E18)*(1-E19)</f>
        <v>0.95748299999999997</v>
      </c>
    </row>
    <row r="21" spans="1:13" x14ac:dyDescent="0.25">
      <c r="A21" s="94" t="s">
        <v>33</v>
      </c>
      <c r="B21" s="73">
        <v>0</v>
      </c>
      <c r="C21" s="74">
        <v>3.0000000000000001E-3</v>
      </c>
      <c r="D21" s="84">
        <v>69</v>
      </c>
      <c r="E21" s="86">
        <f>B21+C21*D21</f>
        <v>0.20700000000000002</v>
      </c>
      <c r="F21" s="95" t="s">
        <v>34</v>
      </c>
    </row>
    <row r="22" spans="1:13" x14ac:dyDescent="0.25">
      <c r="A22" s="93" t="s">
        <v>845</v>
      </c>
      <c r="B22" s="70"/>
      <c r="C22" s="70"/>
      <c r="D22" s="70"/>
      <c r="E22" s="70"/>
      <c r="F22" s="70"/>
      <c r="G22" s="71"/>
      <c r="H22" s="71"/>
      <c r="I22" s="71"/>
      <c r="J22" s="71"/>
      <c r="K22" s="71"/>
      <c r="L22" s="71"/>
      <c r="M22" s="71"/>
    </row>
    <row r="23" spans="1:13" x14ac:dyDescent="0.25">
      <c r="A23" s="94" t="s">
        <v>35</v>
      </c>
      <c r="B23" s="73">
        <v>0</v>
      </c>
      <c r="C23" s="74">
        <v>4.0000000000000001E-3</v>
      </c>
      <c r="D23" s="84">
        <v>9</v>
      </c>
      <c r="E23" s="75">
        <f>B23+C23*D23</f>
        <v>3.6000000000000004E-2</v>
      </c>
      <c r="F23" s="72" t="s">
        <v>39</v>
      </c>
      <c r="G23" s="89" t="s">
        <v>851</v>
      </c>
      <c r="H23" s="91">
        <v>0.24</v>
      </c>
      <c r="I23" s="88">
        <f>H23*(1+E23)*(1+E24)</f>
        <v>0.25734239999999997</v>
      </c>
    </row>
    <row r="24" spans="1:13" x14ac:dyDescent="0.25">
      <c r="A24" s="94" t="s">
        <v>36</v>
      </c>
      <c r="B24" s="73">
        <v>0</v>
      </c>
      <c r="C24" s="74">
        <v>2.5000000000000001E-3</v>
      </c>
      <c r="D24" s="84">
        <v>14</v>
      </c>
      <c r="E24" s="75">
        <f>B24+C24*D24</f>
        <v>3.5000000000000003E-2</v>
      </c>
      <c r="F24" s="72" t="s">
        <v>40</v>
      </c>
      <c r="G24" s="89"/>
      <c r="H24" s="92"/>
      <c r="I24" s="89"/>
    </row>
    <row r="25" spans="1:13" x14ac:dyDescent="0.25">
      <c r="A25" s="94" t="s">
        <v>37</v>
      </c>
      <c r="B25" s="73">
        <v>0</v>
      </c>
      <c r="C25" s="74">
        <v>4.0000000000000001E-3</v>
      </c>
      <c r="D25" s="84">
        <v>22</v>
      </c>
      <c r="E25" s="75">
        <f>B25+C25*D25</f>
        <v>8.7999999999999995E-2</v>
      </c>
      <c r="F25" s="72" t="s">
        <v>41</v>
      </c>
      <c r="G25" s="89" t="s">
        <v>45</v>
      </c>
      <c r="H25" s="90">
        <v>6</v>
      </c>
      <c r="I25" s="89">
        <f>ROUND(H25*(1+E25),0)</f>
        <v>7</v>
      </c>
    </row>
    <row r="26" spans="1:13" x14ac:dyDescent="0.25">
      <c r="A26" s="94" t="s">
        <v>38</v>
      </c>
      <c r="B26" s="73">
        <v>0</v>
      </c>
      <c r="C26" s="74">
        <v>4.0000000000000001E-3</v>
      </c>
      <c r="D26" s="84">
        <v>16</v>
      </c>
      <c r="E26" s="75">
        <f>B26+C26*D26</f>
        <v>6.4000000000000001E-2</v>
      </c>
      <c r="F26" s="72" t="s">
        <v>42</v>
      </c>
      <c r="G26" s="89" t="s">
        <v>46</v>
      </c>
      <c r="H26" s="90">
        <v>40</v>
      </c>
      <c r="I26" s="89">
        <f>ROUND(H26*(1+E26),0)</f>
        <v>43</v>
      </c>
    </row>
    <row r="27" spans="1:13" x14ac:dyDescent="0.25">
      <c r="A27" s="72"/>
      <c r="B27" s="73"/>
      <c r="C27" s="74"/>
      <c r="D27" s="78"/>
      <c r="E27" s="72"/>
      <c r="F27" s="72"/>
      <c r="G27" s="89" t="s">
        <v>48</v>
      </c>
      <c r="H27" s="90">
        <v>5</v>
      </c>
      <c r="I27" s="89">
        <f>ROUND(H27*(1+E24)*(1+E26),0)</f>
        <v>6</v>
      </c>
      <c r="J27" s="69">
        <f>H27*(1+E24)*(1+E26)</f>
        <v>5.5061999999999998</v>
      </c>
    </row>
    <row r="28" spans="1:13" x14ac:dyDescent="0.25">
      <c r="A28" s="72"/>
      <c r="B28" s="73"/>
      <c r="C28" s="74"/>
      <c r="D28" s="78"/>
      <c r="E28" s="72"/>
      <c r="F28" s="72"/>
      <c r="G28" s="89" t="s">
        <v>47</v>
      </c>
      <c r="H28" s="90">
        <v>3</v>
      </c>
      <c r="I28" s="89">
        <f>ROUND(H28*(1+E24)*(1+E26),0)</f>
        <v>3</v>
      </c>
      <c r="J28" s="79">
        <f>H28*(1+E24)*(1+E26)</f>
        <v>3.3037199999999998</v>
      </c>
    </row>
    <row r="29" spans="1:13" x14ac:dyDescent="0.25">
      <c r="A29" s="72"/>
      <c r="B29" s="73"/>
      <c r="C29" s="74"/>
      <c r="D29" s="78"/>
      <c r="E29" s="72"/>
      <c r="F29" s="72"/>
    </row>
    <row r="30" spans="1:13" x14ac:dyDescent="0.25">
      <c r="A30" s="72"/>
      <c r="B30" s="73"/>
      <c r="C30" s="74"/>
      <c r="D30" s="78"/>
      <c r="E30" s="72"/>
      <c r="F30" s="72"/>
    </row>
    <row r="31" spans="1:13" x14ac:dyDescent="0.25">
      <c r="A31" s="72"/>
      <c r="B31" s="73"/>
      <c r="C31" s="75"/>
      <c r="D31" s="78"/>
      <c r="E31" s="72"/>
      <c r="F31" s="72"/>
    </row>
    <row r="32" spans="1:13" x14ac:dyDescent="0.25">
      <c r="A32" s="72"/>
      <c r="B32" s="73"/>
      <c r="C32" s="75"/>
      <c r="D32" s="78"/>
      <c r="E32" s="72"/>
      <c r="F32" s="72"/>
    </row>
    <row r="33" spans="1:6" x14ac:dyDescent="0.25">
      <c r="A33" s="72"/>
      <c r="B33" s="73"/>
      <c r="C33" s="75"/>
      <c r="D33" s="78"/>
      <c r="E33" s="72"/>
      <c r="F33" s="72"/>
    </row>
    <row r="34" spans="1:6" x14ac:dyDescent="0.25">
      <c r="A34" s="72"/>
      <c r="B34" s="73"/>
      <c r="C34" s="72"/>
      <c r="D34" s="78"/>
      <c r="E34" s="72"/>
      <c r="F34" s="72"/>
    </row>
    <row r="35" spans="1:6" x14ac:dyDescent="0.25">
      <c r="A35" s="72"/>
      <c r="B35" s="73"/>
      <c r="C35" s="72"/>
      <c r="D35" s="78"/>
      <c r="E35" s="72"/>
      <c r="F35" s="72"/>
    </row>
    <row r="36" spans="1:6" x14ac:dyDescent="0.25">
      <c r="B36" s="80"/>
    </row>
    <row r="37" spans="1:6" x14ac:dyDescent="0.25">
      <c r="B37" s="80"/>
    </row>
    <row r="38" spans="1:6" x14ac:dyDescent="0.25">
      <c r="B38" s="80"/>
    </row>
    <row r="39" spans="1:6" x14ac:dyDescent="0.25">
      <c r="B39" s="80"/>
    </row>
    <row r="40" spans="1:6" x14ac:dyDescent="0.25">
      <c r="B40" s="80"/>
    </row>
    <row r="41" spans="1:6" x14ac:dyDescent="0.25">
      <c r="B41" s="80"/>
    </row>
    <row r="42" spans="1:6" x14ac:dyDescent="0.25">
      <c r="B42" s="80"/>
    </row>
    <row r="43" spans="1:6" x14ac:dyDescent="0.25">
      <c r="B43" s="80"/>
    </row>
    <row r="44" spans="1:6" x14ac:dyDescent="0.25">
      <c r="B44" s="80"/>
    </row>
    <row r="45" spans="1:6" x14ac:dyDescent="0.25">
      <c r="B45" s="80"/>
    </row>
    <row r="46" spans="1:6" x14ac:dyDescent="0.25">
      <c r="B46" s="80"/>
    </row>
    <row r="47" spans="1:6" x14ac:dyDescent="0.25">
      <c r="B47" s="80"/>
    </row>
    <row r="48" spans="1:6" x14ac:dyDescent="0.25">
      <c r="B48" s="80"/>
    </row>
    <row r="49" spans="2:2" x14ac:dyDescent="0.25">
      <c r="B49" s="80"/>
    </row>
    <row r="50" spans="2:2" x14ac:dyDescent="0.25">
      <c r="B50" s="80"/>
    </row>
    <row r="51" spans="2:2" x14ac:dyDescent="0.25">
      <c r="B51" s="80"/>
    </row>
    <row r="52" spans="2:2" x14ac:dyDescent="0.25">
      <c r="B52" s="80"/>
    </row>
    <row r="53" spans="2:2" x14ac:dyDescent="0.25">
      <c r="B53" s="80"/>
    </row>
    <row r="54" spans="2:2" x14ac:dyDescent="0.25">
      <c r="B54" s="80"/>
    </row>
    <row r="55" spans="2:2" x14ac:dyDescent="0.25">
      <c r="B55" s="80"/>
    </row>
    <row r="56" spans="2:2" x14ac:dyDescent="0.25">
      <c r="B56" s="80"/>
    </row>
    <row r="57" spans="2:2" x14ac:dyDescent="0.25">
      <c r="B57" s="80"/>
    </row>
    <row r="58" spans="2:2" x14ac:dyDescent="0.25">
      <c r="B58" s="80"/>
    </row>
    <row r="59" spans="2:2" x14ac:dyDescent="0.25">
      <c r="B59" s="80"/>
    </row>
    <row r="60" spans="2:2" x14ac:dyDescent="0.25">
      <c r="B60" s="80"/>
    </row>
    <row r="61" spans="2:2" x14ac:dyDescent="0.25">
      <c r="B61" s="80"/>
    </row>
    <row r="62" spans="2:2" x14ac:dyDescent="0.25">
      <c r="B62" s="80"/>
    </row>
    <row r="63" spans="2:2" x14ac:dyDescent="0.25">
      <c r="B63" s="80"/>
    </row>
    <row r="64" spans="2:2" x14ac:dyDescent="0.25">
      <c r="B64" s="80"/>
    </row>
    <row r="65" spans="2:2" x14ac:dyDescent="0.25">
      <c r="B65" s="80"/>
    </row>
    <row r="66" spans="2:2" x14ac:dyDescent="0.25">
      <c r="B66" s="80"/>
    </row>
    <row r="67" spans="2:2" x14ac:dyDescent="0.25">
      <c r="B67" s="80"/>
    </row>
    <row r="68" spans="2:2" x14ac:dyDescent="0.25">
      <c r="B68" s="80"/>
    </row>
    <row r="69" spans="2:2" x14ac:dyDescent="0.25">
      <c r="B69" s="80"/>
    </row>
    <row r="70" spans="2:2" x14ac:dyDescent="0.25">
      <c r="B70" s="80"/>
    </row>
    <row r="71" spans="2:2" x14ac:dyDescent="0.25">
      <c r="B71" s="80"/>
    </row>
    <row r="72" spans="2:2" x14ac:dyDescent="0.25">
      <c r="B72" s="80"/>
    </row>
    <row r="73" spans="2:2" x14ac:dyDescent="0.25">
      <c r="B73" s="80"/>
    </row>
    <row r="74" spans="2:2" x14ac:dyDescent="0.25">
      <c r="B74" s="80"/>
    </row>
    <row r="75" spans="2:2" x14ac:dyDescent="0.25">
      <c r="B75" s="80"/>
    </row>
    <row r="76" spans="2:2" x14ac:dyDescent="0.25">
      <c r="B76" s="80"/>
    </row>
    <row r="77" spans="2:2" x14ac:dyDescent="0.25">
      <c r="B77" s="80"/>
    </row>
    <row r="78" spans="2:2" x14ac:dyDescent="0.25">
      <c r="B78" s="80"/>
    </row>
    <row r="79" spans="2:2" x14ac:dyDescent="0.25">
      <c r="B79" s="80"/>
    </row>
    <row r="80" spans="2:2" x14ac:dyDescent="0.25">
      <c r="B80" s="80"/>
    </row>
    <row r="81" spans="2:2" x14ac:dyDescent="0.25">
      <c r="B81" s="80"/>
    </row>
    <row r="82" spans="2:2" x14ac:dyDescent="0.25">
      <c r="B82" s="80"/>
    </row>
    <row r="83" spans="2:2" x14ac:dyDescent="0.25">
      <c r="B83" s="80"/>
    </row>
    <row r="84" spans="2:2" x14ac:dyDescent="0.25">
      <c r="B84" s="80"/>
    </row>
    <row r="85" spans="2:2" x14ac:dyDescent="0.25">
      <c r="B85" s="80"/>
    </row>
    <row r="86" spans="2:2" x14ac:dyDescent="0.25">
      <c r="B86" s="80"/>
    </row>
    <row r="87" spans="2:2" x14ac:dyDescent="0.25">
      <c r="B87" s="80"/>
    </row>
    <row r="88" spans="2:2" x14ac:dyDescent="0.25">
      <c r="B88" s="80"/>
    </row>
    <row r="89" spans="2:2" x14ac:dyDescent="0.25">
      <c r="B89" s="80"/>
    </row>
    <row r="90" spans="2:2" x14ac:dyDescent="0.25">
      <c r="B90" s="80"/>
    </row>
    <row r="91" spans="2:2" x14ac:dyDescent="0.25">
      <c r="B91" s="80"/>
    </row>
    <row r="92" spans="2:2" x14ac:dyDescent="0.25">
      <c r="B92" s="80"/>
    </row>
    <row r="93" spans="2:2" x14ac:dyDescent="0.25">
      <c r="B93" s="80"/>
    </row>
    <row r="94" spans="2:2" x14ac:dyDescent="0.25">
      <c r="B94" s="80"/>
    </row>
    <row r="95" spans="2:2" x14ac:dyDescent="0.25">
      <c r="B95" s="80"/>
    </row>
    <row r="96" spans="2:2" x14ac:dyDescent="0.25">
      <c r="B96" s="80"/>
    </row>
    <row r="97" spans="2:2" x14ac:dyDescent="0.25">
      <c r="B97" s="80"/>
    </row>
    <row r="98" spans="2:2" x14ac:dyDescent="0.25">
      <c r="B98" s="80"/>
    </row>
    <row r="99" spans="2:2" x14ac:dyDescent="0.25">
      <c r="B99" s="80"/>
    </row>
    <row r="100" spans="2:2" x14ac:dyDescent="0.25">
      <c r="B100" s="80"/>
    </row>
    <row r="101" spans="2:2" x14ac:dyDescent="0.25">
      <c r="B101" s="80"/>
    </row>
    <row r="102" spans="2:2" x14ac:dyDescent="0.25">
      <c r="B102" s="80"/>
    </row>
    <row r="103" spans="2:2" x14ac:dyDescent="0.25">
      <c r="B103" s="80"/>
    </row>
    <row r="104" spans="2:2" x14ac:dyDescent="0.25">
      <c r="B104" s="80"/>
    </row>
    <row r="105" spans="2:2" x14ac:dyDescent="0.25">
      <c r="B105" s="80"/>
    </row>
    <row r="106" spans="2:2" x14ac:dyDescent="0.25">
      <c r="B106" s="80"/>
    </row>
    <row r="107" spans="2:2" x14ac:dyDescent="0.25">
      <c r="B107" s="80"/>
    </row>
    <row r="108" spans="2:2" x14ac:dyDescent="0.25">
      <c r="B108" s="80"/>
    </row>
    <row r="109" spans="2:2" x14ac:dyDescent="0.25">
      <c r="B109" s="80"/>
    </row>
    <row r="110" spans="2:2" x14ac:dyDescent="0.25">
      <c r="B110" s="80"/>
    </row>
    <row r="111" spans="2:2" x14ac:dyDescent="0.25">
      <c r="B111" s="80"/>
    </row>
    <row r="112" spans="2:2" x14ac:dyDescent="0.25">
      <c r="B112" s="80"/>
    </row>
    <row r="113" spans="2:2" x14ac:dyDescent="0.25">
      <c r="B113" s="80"/>
    </row>
    <row r="114" spans="2:2" x14ac:dyDescent="0.25">
      <c r="B114" s="80"/>
    </row>
    <row r="115" spans="2:2" x14ac:dyDescent="0.25">
      <c r="B115" s="80"/>
    </row>
    <row r="116" spans="2:2" x14ac:dyDescent="0.25">
      <c r="B116" s="80"/>
    </row>
    <row r="117" spans="2:2" x14ac:dyDescent="0.25">
      <c r="B117" s="80"/>
    </row>
    <row r="118" spans="2:2" x14ac:dyDescent="0.25">
      <c r="B118" s="80"/>
    </row>
    <row r="119" spans="2:2" x14ac:dyDescent="0.25">
      <c r="B119" s="80"/>
    </row>
    <row r="120" spans="2:2" x14ac:dyDescent="0.25">
      <c r="B120" s="80"/>
    </row>
    <row r="121" spans="2:2" x14ac:dyDescent="0.25">
      <c r="B121" s="80"/>
    </row>
    <row r="122" spans="2:2" x14ac:dyDescent="0.25">
      <c r="B122" s="80"/>
    </row>
    <row r="123" spans="2:2" x14ac:dyDescent="0.25">
      <c r="B123" s="80"/>
    </row>
    <row r="124" spans="2:2" x14ac:dyDescent="0.25">
      <c r="B124" s="80"/>
    </row>
    <row r="125" spans="2:2" x14ac:dyDescent="0.25">
      <c r="B125" s="80"/>
    </row>
    <row r="126" spans="2:2" x14ac:dyDescent="0.25">
      <c r="B126" s="80"/>
    </row>
    <row r="127" spans="2:2" x14ac:dyDescent="0.25">
      <c r="B127" s="80"/>
    </row>
    <row r="128" spans="2:2" x14ac:dyDescent="0.25">
      <c r="B128" s="80"/>
    </row>
    <row r="129" spans="2:2" x14ac:dyDescent="0.25">
      <c r="B129" s="80"/>
    </row>
    <row r="130" spans="2:2" x14ac:dyDescent="0.25">
      <c r="B130" s="80"/>
    </row>
    <row r="131" spans="2:2" x14ac:dyDescent="0.25">
      <c r="B131" s="80"/>
    </row>
    <row r="132" spans="2:2" x14ac:dyDescent="0.25">
      <c r="B132" s="80"/>
    </row>
    <row r="133" spans="2:2" x14ac:dyDescent="0.25">
      <c r="B133" s="80"/>
    </row>
    <row r="134" spans="2:2" x14ac:dyDescent="0.25">
      <c r="B134" s="80"/>
    </row>
    <row r="135" spans="2:2" x14ac:dyDescent="0.25">
      <c r="B135" s="80"/>
    </row>
    <row r="136" spans="2:2" x14ac:dyDescent="0.25">
      <c r="B136" s="80"/>
    </row>
    <row r="137" spans="2:2" x14ac:dyDescent="0.25">
      <c r="B137" s="80"/>
    </row>
    <row r="138" spans="2:2" x14ac:dyDescent="0.25">
      <c r="B138" s="80"/>
    </row>
    <row r="139" spans="2:2" x14ac:dyDescent="0.25">
      <c r="B139" s="80"/>
    </row>
    <row r="140" spans="2:2" x14ac:dyDescent="0.25">
      <c r="B140" s="80"/>
    </row>
    <row r="141" spans="2:2" x14ac:dyDescent="0.25">
      <c r="B141" s="80"/>
    </row>
    <row r="142" spans="2:2" x14ac:dyDescent="0.25">
      <c r="B142" s="80"/>
    </row>
    <row r="143" spans="2:2" x14ac:dyDescent="0.25">
      <c r="B143" s="80"/>
    </row>
    <row r="144" spans="2:2" x14ac:dyDescent="0.25">
      <c r="B144" s="80"/>
    </row>
  </sheetData>
  <mergeCells count="2">
    <mergeCell ref="J3:L5"/>
    <mergeCell ref="J10:L12"/>
  </mergeCells>
  <dataValidations count="2">
    <dataValidation type="list" showInputMessage="1" showErrorMessage="1" sqref="C9">
      <formula1>"0.13%,0.14%, 0.15%,0.16%,0.17%,0.18%,0.19%,0.20%,0.21%,0.22%,0.23%,0.24%,0.25%"</formula1>
    </dataValidation>
    <dataValidation type="list" showInputMessage="1" showErrorMessage="1" sqref="C19">
      <formula1>"50%,66%"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3"/>
  <sheetViews>
    <sheetView workbookViewId="0">
      <pane ySplit="1" topLeftCell="A2" activePane="bottomLeft" state="frozen"/>
      <selection pane="bottomLeft" activeCell="F30" sqref="F30"/>
    </sheetView>
  </sheetViews>
  <sheetFormatPr defaultRowHeight="15" x14ac:dyDescent="0.25"/>
  <cols>
    <col min="2" max="2" width="25.28515625" bestFit="1" customWidth="1"/>
    <col min="4" max="4" width="4.42578125" bestFit="1" customWidth="1"/>
    <col min="5" max="5" width="4.7109375" bestFit="1" customWidth="1"/>
    <col min="6" max="6" width="9.5703125" bestFit="1" customWidth="1"/>
    <col min="8" max="8" width="17.5703125" customWidth="1"/>
  </cols>
  <sheetData>
    <row r="1" spans="1:13" x14ac:dyDescent="0.25">
      <c r="A1" s="1" t="s">
        <v>60</v>
      </c>
      <c r="B1" s="1" t="s">
        <v>61</v>
      </c>
      <c r="C1" s="1" t="s">
        <v>62</v>
      </c>
      <c r="D1" s="1" t="s">
        <v>63</v>
      </c>
      <c r="E1" s="1" t="s">
        <v>64</v>
      </c>
      <c r="F1" s="1" t="s">
        <v>65</v>
      </c>
    </row>
    <row r="2" spans="1:13" ht="15" customHeight="1" x14ac:dyDescent="0.25">
      <c r="A2" s="111" t="s">
        <v>66</v>
      </c>
      <c r="B2" s="112"/>
      <c r="C2" s="112"/>
      <c r="D2" s="112"/>
      <c r="E2" s="112"/>
      <c r="F2" s="113"/>
      <c r="H2" s="114" t="s">
        <v>769</v>
      </c>
      <c r="I2" s="115"/>
      <c r="J2" s="115"/>
      <c r="K2" s="115"/>
      <c r="L2" s="115"/>
      <c r="M2" s="116"/>
    </row>
    <row r="3" spans="1:13" x14ac:dyDescent="0.25">
      <c r="A3" s="2">
        <v>15</v>
      </c>
      <c r="B3" s="9" t="s">
        <v>69</v>
      </c>
      <c r="C3" s="3">
        <v>28</v>
      </c>
      <c r="D3" s="3">
        <v>4</v>
      </c>
      <c r="E3" s="3">
        <v>44</v>
      </c>
      <c r="F3" s="10">
        <f t="shared" ref="F3:F22" si="0">AVERAGE(D3:E3)/C3</f>
        <v>0.8571428571428571</v>
      </c>
      <c r="H3" s="117"/>
      <c r="I3" s="118"/>
      <c r="J3" s="118"/>
      <c r="K3" s="118"/>
      <c r="L3" s="118"/>
      <c r="M3" s="119"/>
    </row>
    <row r="4" spans="1:13" x14ac:dyDescent="0.25">
      <c r="A4" s="2">
        <v>28</v>
      </c>
      <c r="B4" s="9" t="s">
        <v>68</v>
      </c>
      <c r="C4" s="3">
        <v>42</v>
      </c>
      <c r="D4" s="3">
        <v>12</v>
      </c>
      <c r="E4" s="3">
        <v>93</v>
      </c>
      <c r="F4" s="10">
        <f t="shared" si="0"/>
        <v>1.25</v>
      </c>
      <c r="H4" s="120"/>
      <c r="I4" s="121"/>
      <c r="J4" s="121"/>
      <c r="K4" s="121"/>
      <c r="L4" s="121"/>
      <c r="M4" s="122"/>
    </row>
    <row r="5" spans="1:13" x14ac:dyDescent="0.25">
      <c r="A5" s="2">
        <v>52</v>
      </c>
      <c r="B5" s="9" t="s">
        <v>67</v>
      </c>
      <c r="C5" s="3">
        <v>17</v>
      </c>
      <c r="D5" s="3">
        <v>8</v>
      </c>
      <c r="E5" s="3">
        <v>60</v>
      </c>
      <c r="F5" s="10">
        <f t="shared" si="0"/>
        <v>2</v>
      </c>
    </row>
    <row r="6" spans="1:13" x14ac:dyDescent="0.25">
      <c r="A6" s="2">
        <v>81</v>
      </c>
      <c r="B6" s="9" t="s">
        <v>70</v>
      </c>
      <c r="C6" s="3">
        <v>22</v>
      </c>
      <c r="D6" s="3">
        <v>13</v>
      </c>
      <c r="E6" s="3">
        <v>114</v>
      </c>
      <c r="F6" s="10">
        <f t="shared" si="0"/>
        <v>2.8863636363636362</v>
      </c>
      <c r="H6" s="49" t="s">
        <v>772</v>
      </c>
    </row>
    <row r="7" spans="1:13" x14ac:dyDescent="0.25">
      <c r="A7" s="111" t="s">
        <v>72</v>
      </c>
      <c r="B7" s="112"/>
      <c r="C7" s="112"/>
      <c r="D7" s="112"/>
      <c r="E7" s="112"/>
      <c r="F7" s="113"/>
      <c r="H7" s="12" t="s">
        <v>774</v>
      </c>
    </row>
    <row r="8" spans="1:13" x14ac:dyDescent="0.25">
      <c r="A8" s="2">
        <v>21</v>
      </c>
      <c r="B8" s="9" t="s">
        <v>73</v>
      </c>
      <c r="C8" s="3">
        <v>25</v>
      </c>
      <c r="D8" s="3">
        <v>10</v>
      </c>
      <c r="E8" s="3">
        <v>36</v>
      </c>
      <c r="F8" s="10">
        <f t="shared" ref="F8:F12" si="1">AVERAGE(D8:E8)/C8</f>
        <v>0.92</v>
      </c>
      <c r="H8" s="11" t="s">
        <v>773</v>
      </c>
    </row>
    <row r="9" spans="1:13" x14ac:dyDescent="0.25">
      <c r="A9" s="2">
        <v>37</v>
      </c>
      <c r="B9" s="9" t="s">
        <v>74</v>
      </c>
      <c r="C9" s="3">
        <v>30</v>
      </c>
      <c r="D9" s="3">
        <v>17</v>
      </c>
      <c r="E9" s="3">
        <v>57</v>
      </c>
      <c r="F9" s="10">
        <f t="shared" ref="F9:F10" si="2">AVERAGE(D9:E9)/C9</f>
        <v>1.2333333333333334</v>
      </c>
      <c r="H9" s="9" t="s">
        <v>775</v>
      </c>
    </row>
    <row r="10" spans="1:13" x14ac:dyDescent="0.25">
      <c r="A10" s="2">
        <v>70</v>
      </c>
      <c r="B10" s="12" t="s">
        <v>806</v>
      </c>
      <c r="C10" s="3">
        <v>26</v>
      </c>
      <c r="D10" s="3">
        <v>17</v>
      </c>
      <c r="E10" s="3">
        <v>67</v>
      </c>
      <c r="F10" s="10">
        <f t="shared" si="2"/>
        <v>1.6153846153846154</v>
      </c>
      <c r="H10" s="65"/>
    </row>
    <row r="11" spans="1:13" x14ac:dyDescent="0.25">
      <c r="A11" s="2">
        <v>74</v>
      </c>
      <c r="B11" s="9" t="s">
        <v>75</v>
      </c>
      <c r="C11" s="3">
        <v>21</v>
      </c>
      <c r="D11" s="3">
        <v>18</v>
      </c>
      <c r="E11" s="3">
        <v>71</v>
      </c>
      <c r="F11" s="10">
        <f t="shared" ref="F11" si="3">AVERAGE(D11:E11)/C11</f>
        <v>2.1190476190476191</v>
      </c>
    </row>
    <row r="12" spans="1:13" x14ac:dyDescent="0.25">
      <c r="A12" s="2">
        <v>99</v>
      </c>
      <c r="B12" s="9" t="s">
        <v>777</v>
      </c>
      <c r="C12" s="3">
        <v>18</v>
      </c>
      <c r="D12" s="3">
        <v>20</v>
      </c>
      <c r="E12" s="3">
        <v>79</v>
      </c>
      <c r="F12" s="10">
        <f t="shared" si="1"/>
        <v>2.75</v>
      </c>
    </row>
    <row r="13" spans="1:13" x14ac:dyDescent="0.25">
      <c r="A13" s="111" t="s">
        <v>71</v>
      </c>
      <c r="B13" s="112"/>
      <c r="C13" s="112"/>
      <c r="D13" s="112"/>
      <c r="E13" s="112"/>
      <c r="F13" s="113"/>
    </row>
    <row r="14" spans="1:13" x14ac:dyDescent="0.25">
      <c r="A14" s="2">
        <v>71</v>
      </c>
      <c r="B14" s="11" t="s">
        <v>771</v>
      </c>
      <c r="C14" s="3">
        <v>15</v>
      </c>
      <c r="D14" s="3">
        <v>5</v>
      </c>
      <c r="E14" s="3">
        <v>63</v>
      </c>
      <c r="F14" s="10">
        <f t="shared" si="0"/>
        <v>2.2666666666666666</v>
      </c>
    </row>
    <row r="15" spans="1:13" x14ac:dyDescent="0.25">
      <c r="A15" s="2">
        <v>89</v>
      </c>
      <c r="B15" s="9" t="s">
        <v>770</v>
      </c>
      <c r="C15" s="3">
        <v>19</v>
      </c>
      <c r="D15" s="3">
        <v>9</v>
      </c>
      <c r="E15" s="3">
        <v>110</v>
      </c>
      <c r="F15" s="10">
        <f t="shared" si="0"/>
        <v>3.1315789473684212</v>
      </c>
    </row>
    <row r="16" spans="1:13" x14ac:dyDescent="0.25">
      <c r="A16" s="2">
        <v>99</v>
      </c>
      <c r="B16" s="9" t="s">
        <v>76</v>
      </c>
      <c r="C16" s="3">
        <v>25</v>
      </c>
      <c r="D16" s="3">
        <v>13</v>
      </c>
      <c r="E16" s="3">
        <v>159</v>
      </c>
      <c r="F16" s="10">
        <f t="shared" si="0"/>
        <v>3.44</v>
      </c>
    </row>
    <row r="17" spans="1:6" x14ac:dyDescent="0.25">
      <c r="A17" s="111" t="s">
        <v>859</v>
      </c>
      <c r="B17" s="112"/>
      <c r="C17" s="112"/>
      <c r="D17" s="112"/>
      <c r="E17" s="112"/>
      <c r="F17" s="113"/>
    </row>
    <row r="18" spans="1:6" x14ac:dyDescent="0.25">
      <c r="A18" s="2">
        <v>71</v>
      </c>
      <c r="B18" s="9" t="s">
        <v>861</v>
      </c>
      <c r="C18" s="3">
        <v>25</v>
      </c>
      <c r="D18" s="3">
        <v>8</v>
      </c>
      <c r="E18" s="3">
        <v>140</v>
      </c>
      <c r="F18" s="10">
        <f>AVERAGE(D18:E18)/C18</f>
        <v>2.96</v>
      </c>
    </row>
    <row r="19" spans="1:6" x14ac:dyDescent="0.25">
      <c r="A19" s="2">
        <v>99</v>
      </c>
      <c r="B19" s="9" t="s">
        <v>860</v>
      </c>
      <c r="C19" s="3">
        <v>27</v>
      </c>
      <c r="D19" s="3">
        <v>12</v>
      </c>
      <c r="E19" s="3">
        <v>201</v>
      </c>
      <c r="F19" s="10">
        <f t="shared" ref="F19" si="4">AVERAGE(D19:E19)/C19</f>
        <v>3.9444444444444446</v>
      </c>
    </row>
    <row r="20" spans="1:6" x14ac:dyDescent="0.25">
      <c r="A20" s="111" t="s">
        <v>77</v>
      </c>
      <c r="B20" s="112"/>
      <c r="C20" s="112"/>
      <c r="D20" s="112"/>
      <c r="E20" s="112"/>
      <c r="F20" s="113"/>
    </row>
    <row r="21" spans="1:6" x14ac:dyDescent="0.25">
      <c r="A21" s="2">
        <v>17</v>
      </c>
      <c r="B21" s="9" t="s">
        <v>78</v>
      </c>
      <c r="C21" s="3">
        <v>26</v>
      </c>
      <c r="D21" s="3">
        <v>6</v>
      </c>
      <c r="E21" s="3">
        <v>40</v>
      </c>
      <c r="F21" s="10">
        <f t="shared" si="0"/>
        <v>0.88461538461538458</v>
      </c>
    </row>
    <row r="22" spans="1:6" x14ac:dyDescent="0.25">
      <c r="A22" s="2">
        <v>40</v>
      </c>
      <c r="B22" s="9" t="s">
        <v>79</v>
      </c>
      <c r="C22" s="3">
        <v>37</v>
      </c>
      <c r="D22" s="3">
        <v>16</v>
      </c>
      <c r="E22" s="3">
        <v>96</v>
      </c>
      <c r="F22" s="10">
        <f t="shared" si="0"/>
        <v>1.5135135135135136</v>
      </c>
    </row>
    <row r="23" spans="1:6" x14ac:dyDescent="0.25">
      <c r="A23" s="2">
        <v>69</v>
      </c>
      <c r="B23" s="9" t="s">
        <v>776</v>
      </c>
      <c r="C23" s="3">
        <v>27</v>
      </c>
      <c r="D23" s="3">
        <v>18</v>
      </c>
      <c r="E23" s="3">
        <v>104</v>
      </c>
      <c r="F23" s="10">
        <f t="shared" ref="F23" si="5">AVERAGE(D23:E23)/C23</f>
        <v>2.2592592592592591</v>
      </c>
    </row>
    <row r="24" spans="1:6" x14ac:dyDescent="0.25">
      <c r="A24" s="111" t="s">
        <v>80</v>
      </c>
      <c r="B24" s="112"/>
      <c r="C24" s="112"/>
      <c r="D24" s="112"/>
      <c r="E24" s="112"/>
      <c r="F24" s="113"/>
    </row>
    <row r="25" spans="1:6" x14ac:dyDescent="0.25">
      <c r="A25" s="2">
        <v>46</v>
      </c>
      <c r="B25" s="11" t="s">
        <v>87</v>
      </c>
      <c r="C25" s="3">
        <v>35</v>
      </c>
      <c r="D25" s="3">
        <v>3</v>
      </c>
      <c r="E25" s="3">
        <v>18</v>
      </c>
      <c r="F25" s="10">
        <f t="shared" ref="F25:F26" si="6">AVERAGE(D25:E25)/C25</f>
        <v>0.3</v>
      </c>
    </row>
    <row r="26" spans="1:6" x14ac:dyDescent="0.25">
      <c r="A26" s="2">
        <v>45</v>
      </c>
      <c r="B26" s="9" t="s">
        <v>86</v>
      </c>
      <c r="C26" s="3">
        <v>45</v>
      </c>
      <c r="D26" s="3">
        <v>5</v>
      </c>
      <c r="E26" s="3">
        <v>25</v>
      </c>
      <c r="F26" s="10">
        <f t="shared" si="6"/>
        <v>0.33333333333333331</v>
      </c>
    </row>
    <row r="27" spans="1:6" x14ac:dyDescent="0.25">
      <c r="A27" s="2">
        <v>69</v>
      </c>
      <c r="B27" s="9" t="s">
        <v>88</v>
      </c>
      <c r="C27" s="3">
        <v>48</v>
      </c>
      <c r="D27" s="3">
        <v>7</v>
      </c>
      <c r="E27" s="3">
        <v>38</v>
      </c>
      <c r="F27" s="10">
        <f>AVERAGE(D27:E27)/C27</f>
        <v>0.46875</v>
      </c>
    </row>
    <row r="28" spans="1:6" x14ac:dyDescent="0.25">
      <c r="A28" s="2">
        <v>70</v>
      </c>
      <c r="B28" s="11" t="s">
        <v>82</v>
      </c>
      <c r="C28" s="3">
        <v>39</v>
      </c>
      <c r="D28" s="3">
        <v>6</v>
      </c>
      <c r="E28" s="3">
        <v>30</v>
      </c>
      <c r="F28" s="10">
        <f t="shared" ref="F28:F33" si="7">AVERAGE(D28:E28)/C28</f>
        <v>0.46153846153846156</v>
      </c>
    </row>
    <row r="29" spans="1:6" x14ac:dyDescent="0.25">
      <c r="A29" s="2">
        <v>76</v>
      </c>
      <c r="B29" s="12" t="s">
        <v>85</v>
      </c>
      <c r="C29" s="3">
        <v>36</v>
      </c>
      <c r="D29" s="3">
        <v>5</v>
      </c>
      <c r="E29" s="3">
        <v>26</v>
      </c>
      <c r="F29" s="10">
        <f t="shared" si="7"/>
        <v>0.43055555555555558</v>
      </c>
    </row>
    <row r="30" spans="1:6" x14ac:dyDescent="0.25">
      <c r="A30" s="2">
        <v>78</v>
      </c>
      <c r="B30" s="11" t="s">
        <v>862</v>
      </c>
      <c r="C30" s="3">
        <v>40</v>
      </c>
      <c r="D30" s="3">
        <v>6</v>
      </c>
      <c r="E30" s="3">
        <v>33</v>
      </c>
      <c r="F30" s="10">
        <f t="shared" ref="F30" si="8">AVERAGE(D30:E30)/C30</f>
        <v>0.48749999999999999</v>
      </c>
    </row>
    <row r="31" spans="1:6" x14ac:dyDescent="0.25">
      <c r="A31" s="2">
        <v>86</v>
      </c>
      <c r="B31" s="11" t="s">
        <v>83</v>
      </c>
      <c r="C31" s="3">
        <v>34</v>
      </c>
      <c r="D31" s="3">
        <v>6</v>
      </c>
      <c r="E31" s="3">
        <v>31</v>
      </c>
      <c r="F31" s="10">
        <f t="shared" si="7"/>
        <v>0.54411764705882348</v>
      </c>
    </row>
    <row r="32" spans="1:6" x14ac:dyDescent="0.25">
      <c r="A32" s="2">
        <v>92</v>
      </c>
      <c r="B32" s="12" t="s">
        <v>84</v>
      </c>
      <c r="C32" s="3">
        <v>49</v>
      </c>
      <c r="D32" s="3">
        <v>8</v>
      </c>
      <c r="E32" s="3">
        <v>43</v>
      </c>
      <c r="F32" s="10">
        <f t="shared" ref="F32" si="9">AVERAGE(D32:E32)/C32</f>
        <v>0.52040816326530615</v>
      </c>
    </row>
    <row r="33" spans="1:6" x14ac:dyDescent="0.25">
      <c r="A33" s="2">
        <v>95</v>
      </c>
      <c r="B33" s="9" t="s">
        <v>81</v>
      </c>
      <c r="C33" s="3">
        <v>38</v>
      </c>
      <c r="D33" s="3">
        <v>8</v>
      </c>
      <c r="E33" s="3">
        <v>41</v>
      </c>
      <c r="F33" s="10">
        <f t="shared" si="7"/>
        <v>0.64473684210526316</v>
      </c>
    </row>
  </sheetData>
  <mergeCells count="7">
    <mergeCell ref="A24:F24"/>
    <mergeCell ref="A17:F17"/>
    <mergeCell ref="H2:M4"/>
    <mergeCell ref="A2:F2"/>
    <mergeCell ref="A13:F13"/>
    <mergeCell ref="A7:F7"/>
    <mergeCell ref="A20:F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D1" sqref="D1"/>
    </sheetView>
  </sheetViews>
  <sheetFormatPr defaultRowHeight="15" x14ac:dyDescent="0.25"/>
  <cols>
    <col min="1" max="1" width="11.7109375" bestFit="1" customWidth="1"/>
    <col min="2" max="2" width="10.85546875" bestFit="1" customWidth="1"/>
    <col min="3" max="3" width="11.85546875" bestFit="1" customWidth="1"/>
    <col min="4" max="4" width="15.140625" bestFit="1" customWidth="1"/>
    <col min="6" max="6" width="9.85546875" bestFit="1" customWidth="1"/>
    <col min="7" max="7" width="21" bestFit="1" customWidth="1"/>
    <col min="9" max="9" width="11.7109375" bestFit="1" customWidth="1"/>
    <col min="12" max="12" width="12.28515625" bestFit="1" customWidth="1"/>
    <col min="13" max="13" width="10.28515625" bestFit="1" customWidth="1"/>
  </cols>
  <sheetData>
    <row r="1" spans="1:13" x14ac:dyDescent="0.25">
      <c r="A1" s="1" t="s">
        <v>51</v>
      </c>
      <c r="B1" s="1" t="s">
        <v>768</v>
      </c>
      <c r="C1" s="1" t="s">
        <v>53</v>
      </c>
      <c r="D1" s="1" t="s">
        <v>52</v>
      </c>
      <c r="F1" s="1" t="s">
        <v>57</v>
      </c>
      <c r="G1" s="1" t="s">
        <v>56</v>
      </c>
      <c r="I1" s="1" t="s">
        <v>762</v>
      </c>
      <c r="J1" s="1" t="s">
        <v>763</v>
      </c>
      <c r="K1" s="1" t="s">
        <v>58</v>
      </c>
      <c r="L1" s="1" t="s">
        <v>59</v>
      </c>
      <c r="M1" s="1" t="s">
        <v>765</v>
      </c>
    </row>
    <row r="2" spans="1:13" x14ac:dyDescent="0.25">
      <c r="A2" s="3">
        <v>59</v>
      </c>
      <c r="B2" s="4">
        <f>5%-A2*0.04%</f>
        <v>2.6400000000000003E-2</v>
      </c>
      <c r="C2" s="5">
        <v>185000</v>
      </c>
      <c r="D2" s="6">
        <f>C2*(1-B2)</f>
        <v>180116</v>
      </c>
      <c r="F2" s="3">
        <v>71</v>
      </c>
      <c r="G2" s="64">
        <f>1.5*(100+F2)</f>
        <v>256.5</v>
      </c>
      <c r="I2" s="8">
        <v>0.125</v>
      </c>
      <c r="J2" s="3">
        <v>29</v>
      </c>
      <c r="K2" s="8">
        <f>I2*(1+J2*0.25%)</f>
        <v>0.1340625</v>
      </c>
      <c r="L2" s="3">
        <v>19</v>
      </c>
      <c r="M2" s="8">
        <f>K2*(1+L2*0.2%)</f>
        <v>0.13915687500000001</v>
      </c>
    </row>
    <row r="3" spans="1:13" x14ac:dyDescent="0.25">
      <c r="M3" s="7"/>
    </row>
    <row r="4" spans="1:13" ht="15" customHeight="1" x14ac:dyDescent="0.25">
      <c r="A4" s="114" t="s">
        <v>767</v>
      </c>
      <c r="B4" s="115"/>
      <c r="C4" s="115"/>
      <c r="D4" s="116"/>
      <c r="F4" s="114" t="s">
        <v>764</v>
      </c>
      <c r="G4" s="116"/>
      <c r="I4" s="114" t="s">
        <v>766</v>
      </c>
      <c r="J4" s="115"/>
      <c r="K4" s="115"/>
      <c r="L4" s="115"/>
      <c r="M4" s="116"/>
    </row>
    <row r="5" spans="1:13" x14ac:dyDescent="0.25">
      <c r="A5" s="117"/>
      <c r="B5" s="118"/>
      <c r="C5" s="118"/>
      <c r="D5" s="119"/>
      <c r="F5" s="117"/>
      <c r="G5" s="119"/>
      <c r="I5" s="117"/>
      <c r="J5" s="118"/>
      <c r="K5" s="118"/>
      <c r="L5" s="118"/>
      <c r="M5" s="119"/>
    </row>
    <row r="6" spans="1:13" x14ac:dyDescent="0.25">
      <c r="A6" s="117"/>
      <c r="B6" s="118"/>
      <c r="C6" s="118"/>
      <c r="D6" s="119"/>
      <c r="F6" s="117"/>
      <c r="G6" s="119"/>
      <c r="I6" s="117"/>
      <c r="J6" s="118"/>
      <c r="K6" s="118"/>
      <c r="L6" s="118"/>
      <c r="M6" s="119"/>
    </row>
    <row r="7" spans="1:13" x14ac:dyDescent="0.25">
      <c r="A7" s="120"/>
      <c r="B7" s="121"/>
      <c r="C7" s="121"/>
      <c r="D7" s="122"/>
      <c r="F7" s="120"/>
      <c r="G7" s="122"/>
      <c r="I7" s="120"/>
      <c r="J7" s="121"/>
      <c r="K7" s="121"/>
      <c r="L7" s="121"/>
      <c r="M7" s="122"/>
    </row>
    <row r="12" spans="1:13" x14ac:dyDescent="0.25">
      <c r="B12" t="s">
        <v>858</v>
      </c>
    </row>
    <row r="13" spans="1:13" x14ac:dyDescent="0.25">
      <c r="A13" t="s">
        <v>855</v>
      </c>
      <c r="B13">
        <v>170</v>
      </c>
      <c r="C13">
        <v>173</v>
      </c>
      <c r="D13">
        <v>173</v>
      </c>
    </row>
    <row r="14" spans="1:13" x14ac:dyDescent="0.25">
      <c r="A14" t="s">
        <v>856</v>
      </c>
      <c r="B14">
        <v>164</v>
      </c>
      <c r="C14">
        <v>164</v>
      </c>
      <c r="D14">
        <v>167</v>
      </c>
    </row>
    <row r="15" spans="1:13" x14ac:dyDescent="0.25">
      <c r="A15" t="s">
        <v>857</v>
      </c>
      <c r="B15">
        <v>272</v>
      </c>
      <c r="C15">
        <v>272</v>
      </c>
      <c r="D15">
        <v>272</v>
      </c>
    </row>
  </sheetData>
  <dataConsolidate>
    <dataRefs count="1">
      <dataRef ref="D3:D22" sheet="Calculation"/>
    </dataRefs>
  </dataConsolidate>
  <mergeCells count="3">
    <mergeCell ref="F4:G7"/>
    <mergeCell ref="I4:M7"/>
    <mergeCell ref="A4:D7"/>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6"/>
  <sheetViews>
    <sheetView workbookViewId="0">
      <pane ySplit="3" topLeftCell="A4" activePane="bottomLeft" state="frozen"/>
      <selection pane="bottomLeft" activeCell="G10" sqref="G10"/>
    </sheetView>
  </sheetViews>
  <sheetFormatPr defaultRowHeight="15" x14ac:dyDescent="0.25"/>
  <cols>
    <col min="1" max="1" width="18.28515625" customWidth="1"/>
    <col min="3" max="3" width="27.42578125" customWidth="1"/>
    <col min="4" max="4" width="9.140625" style="98"/>
    <col min="6" max="6" width="10.5703125" bestFit="1" customWidth="1"/>
    <col min="7" max="7" width="18.42578125" customWidth="1"/>
  </cols>
  <sheetData>
    <row r="1" spans="1:7" x14ac:dyDescent="0.25">
      <c r="A1" s="125" t="s">
        <v>875</v>
      </c>
      <c r="B1" s="125"/>
      <c r="C1" s="125"/>
      <c r="D1"/>
    </row>
    <row r="2" spans="1:7" x14ac:dyDescent="0.25">
      <c r="A2" s="125"/>
      <c r="B2" s="125"/>
      <c r="C2" s="125"/>
      <c r="D2" s="123" t="s">
        <v>873</v>
      </c>
      <c r="F2" s="1" t="s">
        <v>874</v>
      </c>
      <c r="G2" s="1" t="s">
        <v>872</v>
      </c>
    </row>
    <row r="3" spans="1:7" x14ac:dyDescent="0.25">
      <c r="A3" s="125"/>
      <c r="B3" s="125"/>
      <c r="C3" s="125"/>
      <c r="D3" s="124"/>
      <c r="F3" s="99">
        <v>0.75</v>
      </c>
      <c r="G3" s="95">
        <f>F3*SUM(D3:D1000)</f>
        <v>0</v>
      </c>
    </row>
    <row r="4" spans="1:7" x14ac:dyDescent="0.25">
      <c r="A4" s="100"/>
      <c r="B4" s="100"/>
      <c r="C4" s="100"/>
    </row>
    <row r="6" spans="1:7" ht="15" customHeight="1" x14ac:dyDescent="0.25"/>
  </sheetData>
  <mergeCells count="2">
    <mergeCell ref="D2:D3"/>
    <mergeCell ref="A1:C3"/>
  </mergeCells>
  <dataValidations count="1">
    <dataValidation type="list" allowBlank="1" showInputMessage="1" showErrorMessage="1" sqref="F3">
      <formula1>"25%,50%,75%,100%"</formula1>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D3" sqref="D3:D6"/>
    </sheetView>
  </sheetViews>
  <sheetFormatPr defaultRowHeight="15" x14ac:dyDescent="0.25"/>
  <cols>
    <col min="1" max="1" width="6.7109375" bestFit="1" customWidth="1"/>
    <col min="2" max="2" width="27.140625" customWidth="1"/>
    <col min="4" max="4" width="36.42578125" customWidth="1"/>
  </cols>
  <sheetData>
    <row r="1" spans="1:4" x14ac:dyDescent="0.25">
      <c r="A1" s="1" t="s">
        <v>799</v>
      </c>
      <c r="B1" s="1" t="s">
        <v>800</v>
      </c>
    </row>
    <row r="2" spans="1:4" x14ac:dyDescent="0.25">
      <c r="A2" s="2">
        <v>1</v>
      </c>
      <c r="B2" s="2" t="s">
        <v>801</v>
      </c>
    </row>
    <row r="3" spans="1:4" ht="15" customHeight="1" x14ac:dyDescent="0.25">
      <c r="A3" s="2">
        <v>2</v>
      </c>
      <c r="B3" s="2" t="s">
        <v>854</v>
      </c>
      <c r="D3" s="126" t="s">
        <v>805</v>
      </c>
    </row>
    <row r="4" spans="1:4" x14ac:dyDescent="0.25">
      <c r="A4" s="2">
        <v>3</v>
      </c>
      <c r="B4" s="2" t="s">
        <v>863</v>
      </c>
      <c r="D4" s="127"/>
    </row>
    <row r="5" spans="1:4" x14ac:dyDescent="0.25">
      <c r="A5" s="2">
        <v>4</v>
      </c>
      <c r="B5" s="2"/>
      <c r="D5" s="127"/>
    </row>
    <row r="6" spans="1:4" x14ac:dyDescent="0.25">
      <c r="A6" s="2">
        <v>5</v>
      </c>
      <c r="B6" s="2"/>
      <c r="D6" s="128"/>
    </row>
    <row r="7" spans="1:4" x14ac:dyDescent="0.25">
      <c r="A7" s="2">
        <v>6</v>
      </c>
      <c r="B7" s="2"/>
    </row>
    <row r="8" spans="1:4" x14ac:dyDescent="0.25">
      <c r="A8" s="2">
        <v>7</v>
      </c>
      <c r="B8" s="2"/>
    </row>
    <row r="9" spans="1:4" x14ac:dyDescent="0.25">
      <c r="A9" s="2">
        <v>8</v>
      </c>
      <c r="B9" s="2"/>
    </row>
    <row r="10" spans="1:4" x14ac:dyDescent="0.25">
      <c r="A10" s="2">
        <v>9</v>
      </c>
      <c r="B10" s="2"/>
    </row>
    <row r="11" spans="1:4" x14ac:dyDescent="0.25">
      <c r="A11" s="2">
        <v>10</v>
      </c>
      <c r="B11" s="2"/>
    </row>
    <row r="12" spans="1:4" x14ac:dyDescent="0.25">
      <c r="A12" s="2">
        <v>11</v>
      </c>
      <c r="B12" s="2"/>
    </row>
    <row r="13" spans="1:4" x14ac:dyDescent="0.25">
      <c r="A13" s="2">
        <v>12</v>
      </c>
      <c r="B13" s="2"/>
    </row>
    <row r="14" spans="1:4" x14ac:dyDescent="0.25">
      <c r="A14" s="2">
        <v>13</v>
      </c>
      <c r="B14" s="2"/>
    </row>
    <row r="15" spans="1:4" x14ac:dyDescent="0.25">
      <c r="A15" s="2">
        <v>14</v>
      </c>
      <c r="B15" s="2"/>
    </row>
    <row r="16" spans="1:4" x14ac:dyDescent="0.25">
      <c r="A16" s="2">
        <v>15</v>
      </c>
      <c r="B16" s="2"/>
    </row>
    <row r="17" spans="1:2" x14ac:dyDescent="0.25">
      <c r="A17" s="2">
        <v>16</v>
      </c>
      <c r="B17" s="2"/>
    </row>
    <row r="18" spans="1:2" x14ac:dyDescent="0.25">
      <c r="A18" s="2">
        <v>17</v>
      </c>
      <c r="B18" s="2"/>
    </row>
    <row r="19" spans="1:2" x14ac:dyDescent="0.25">
      <c r="A19" s="2">
        <v>18</v>
      </c>
      <c r="B19" s="2"/>
    </row>
    <row r="20" spans="1:2" x14ac:dyDescent="0.25">
      <c r="A20" s="2">
        <v>19</v>
      </c>
      <c r="B20" s="2"/>
    </row>
    <row r="21" spans="1:2" x14ac:dyDescent="0.25">
      <c r="A21" s="2">
        <v>20</v>
      </c>
      <c r="B21" s="2"/>
    </row>
  </sheetData>
  <mergeCells count="1">
    <mergeCell ref="D3:D6"/>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B2" sqref="B2"/>
    </sheetView>
  </sheetViews>
  <sheetFormatPr defaultRowHeight="15" x14ac:dyDescent="0.25"/>
  <cols>
    <col min="1" max="1" width="13.140625" style="60" customWidth="1"/>
    <col min="2" max="2" width="70.85546875" style="60" customWidth="1"/>
    <col min="3" max="3" width="36.42578125" style="60" customWidth="1"/>
    <col min="4" max="16384" width="9.140625" style="60"/>
  </cols>
  <sheetData>
    <row r="1" spans="1:3" x14ac:dyDescent="0.25">
      <c r="A1" s="1" t="s">
        <v>869</v>
      </c>
      <c r="B1" s="1" t="s">
        <v>871</v>
      </c>
      <c r="C1" s="1" t="s">
        <v>870</v>
      </c>
    </row>
    <row r="2" spans="1:3" x14ac:dyDescent="0.25">
      <c r="A2" s="97" t="s">
        <v>788</v>
      </c>
      <c r="B2" s="97" t="s">
        <v>783</v>
      </c>
      <c r="C2" s="97"/>
    </row>
    <row r="3" spans="1:3" ht="60" x14ac:dyDescent="0.25">
      <c r="A3" s="97" t="s">
        <v>781</v>
      </c>
      <c r="B3" s="62" t="s">
        <v>782</v>
      </c>
      <c r="C3" s="97"/>
    </row>
    <row r="4" spans="1:3" ht="45" x14ac:dyDescent="0.25">
      <c r="A4" s="97" t="s">
        <v>781</v>
      </c>
      <c r="B4" s="62" t="s">
        <v>784</v>
      </c>
      <c r="C4" s="97"/>
    </row>
    <row r="5" spans="1:3" ht="75" x14ac:dyDescent="0.25">
      <c r="A5" s="97" t="s">
        <v>781</v>
      </c>
      <c r="B5" s="62" t="s">
        <v>785</v>
      </c>
      <c r="C5" s="97"/>
    </row>
    <row r="6" spans="1:3" ht="75" x14ac:dyDescent="0.25">
      <c r="A6" s="97" t="s">
        <v>781</v>
      </c>
      <c r="B6" s="62" t="s">
        <v>787</v>
      </c>
      <c r="C6" s="97"/>
    </row>
    <row r="7" spans="1:3" ht="30" x14ac:dyDescent="0.25">
      <c r="A7" s="97" t="s">
        <v>781</v>
      </c>
      <c r="B7" s="62" t="s">
        <v>786</v>
      </c>
      <c r="C7" s="97"/>
    </row>
    <row r="8" spans="1:3" ht="105" x14ac:dyDescent="0.25">
      <c r="A8" s="97" t="s">
        <v>781</v>
      </c>
      <c r="B8" s="62" t="s">
        <v>789</v>
      </c>
      <c r="C8" s="97" t="s">
        <v>790</v>
      </c>
    </row>
    <row r="9" spans="1:3" ht="90" x14ac:dyDescent="0.25">
      <c r="A9" s="97" t="s">
        <v>781</v>
      </c>
      <c r="B9" s="62" t="s">
        <v>791</v>
      </c>
      <c r="C9" s="97" t="s">
        <v>793</v>
      </c>
    </row>
    <row r="10" spans="1:3" ht="30" x14ac:dyDescent="0.25">
      <c r="A10" s="97" t="s">
        <v>781</v>
      </c>
      <c r="B10" s="62" t="s">
        <v>792</v>
      </c>
      <c r="C10" s="97" t="s">
        <v>793</v>
      </c>
    </row>
    <row r="11" spans="1:3" ht="60" x14ac:dyDescent="0.25">
      <c r="A11" s="97" t="s">
        <v>781</v>
      </c>
      <c r="B11" s="62" t="s">
        <v>794</v>
      </c>
      <c r="C11" s="97"/>
    </row>
    <row r="12" spans="1:3" ht="180" x14ac:dyDescent="0.25">
      <c r="A12" s="62" t="s">
        <v>796</v>
      </c>
      <c r="B12" s="62" t="s">
        <v>795</v>
      </c>
      <c r="C12" s="97"/>
    </row>
    <row r="13" spans="1:3" ht="75" x14ac:dyDescent="0.25">
      <c r="A13" s="97" t="s">
        <v>781</v>
      </c>
      <c r="B13" s="62" t="s">
        <v>797</v>
      </c>
      <c r="C13" s="97"/>
    </row>
    <row r="14" spans="1:3" ht="30" x14ac:dyDescent="0.25">
      <c r="A14" s="97" t="s">
        <v>781</v>
      </c>
      <c r="B14" s="62" t="s">
        <v>798</v>
      </c>
      <c r="C14" s="97"/>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workbookViewId="0">
      <pane xSplit="1" ySplit="1" topLeftCell="B53" activePane="bottomRight" state="frozen"/>
      <selection pane="topRight" activeCell="B1" sqref="B1"/>
      <selection pane="bottomLeft" activeCell="A2" sqref="A2"/>
      <selection pane="bottomRight" activeCell="A70" sqref="A70:XFD70"/>
    </sheetView>
  </sheetViews>
  <sheetFormatPr defaultRowHeight="15" x14ac:dyDescent="0.25"/>
  <cols>
    <col min="1" max="1" width="20.140625" style="17" bestFit="1" customWidth="1"/>
    <col min="2" max="2" width="28.28515625" style="17" bestFit="1" customWidth="1"/>
    <col min="3" max="3" width="31.85546875" style="17" bestFit="1" customWidth="1"/>
    <col min="4" max="4" width="30.5703125" style="17" bestFit="1" customWidth="1"/>
    <col min="5" max="5" width="5.85546875" style="17" bestFit="1" customWidth="1"/>
    <col min="6" max="6" width="8" style="17" bestFit="1" customWidth="1"/>
    <col min="7" max="7" width="14.7109375" style="17" bestFit="1" customWidth="1"/>
    <col min="8" max="8" width="29" style="17" bestFit="1" customWidth="1"/>
    <col min="9" max="9" width="21.42578125" style="17" bestFit="1" customWidth="1"/>
    <col min="10" max="10" width="34.5703125" style="17" bestFit="1" customWidth="1"/>
    <col min="11" max="11" width="22.7109375" style="17" bestFit="1" customWidth="1"/>
    <col min="12" max="12" width="26.28515625" style="17" bestFit="1" customWidth="1"/>
    <col min="13" max="13" width="23.28515625" style="17" bestFit="1" customWidth="1"/>
    <col min="14" max="14" width="24.85546875" style="17" bestFit="1" customWidth="1"/>
    <col min="15" max="15" width="15.7109375" style="17" bestFit="1" customWidth="1"/>
    <col min="16" max="16384" width="9.140625" style="17"/>
  </cols>
  <sheetData>
    <row r="1" spans="1:16" ht="15.75" thickBot="1" x14ac:dyDescent="0.3">
      <c r="A1" s="13" t="s">
        <v>89</v>
      </c>
      <c r="B1" s="14" t="s">
        <v>90</v>
      </c>
      <c r="C1" s="15" t="s">
        <v>91</v>
      </c>
      <c r="D1" s="16" t="s">
        <v>92</v>
      </c>
      <c r="E1" s="24" t="s">
        <v>93</v>
      </c>
      <c r="F1" s="24" t="s">
        <v>94</v>
      </c>
      <c r="G1" s="25" t="s">
        <v>95</v>
      </c>
      <c r="H1" s="26" t="s">
        <v>96</v>
      </c>
      <c r="I1" s="63" t="s">
        <v>814</v>
      </c>
      <c r="J1" s="63" t="s">
        <v>816</v>
      </c>
      <c r="K1" s="63" t="s">
        <v>817</v>
      </c>
      <c r="L1" s="63" t="s">
        <v>818</v>
      </c>
      <c r="M1" s="63" t="s">
        <v>819</v>
      </c>
      <c r="N1" s="63" t="s">
        <v>835</v>
      </c>
      <c r="O1" s="63" t="s">
        <v>836</v>
      </c>
      <c r="P1" s="23"/>
    </row>
    <row r="2" spans="1:16" ht="15.75" thickBot="1" x14ac:dyDescent="0.3">
      <c r="A2" s="18" t="s">
        <v>97</v>
      </c>
      <c r="B2" s="19" t="s">
        <v>98</v>
      </c>
      <c r="C2" s="20" t="s">
        <v>99</v>
      </c>
      <c r="D2" s="21" t="s">
        <v>100</v>
      </c>
      <c r="E2" s="27">
        <v>50</v>
      </c>
      <c r="F2" s="27">
        <v>50</v>
      </c>
      <c r="G2" s="28" t="s">
        <v>101</v>
      </c>
      <c r="H2" s="20"/>
      <c r="I2" s="63"/>
      <c r="J2" s="63"/>
      <c r="K2" s="63"/>
      <c r="L2" s="63"/>
      <c r="M2" s="63"/>
      <c r="N2" s="63"/>
      <c r="O2" s="63"/>
      <c r="P2" s="23"/>
    </row>
    <row r="3" spans="1:16" ht="15.75" thickBot="1" x14ac:dyDescent="0.3">
      <c r="A3" s="18" t="s">
        <v>102</v>
      </c>
      <c r="B3" s="19" t="s">
        <v>103</v>
      </c>
      <c r="C3" s="20" t="s">
        <v>104</v>
      </c>
      <c r="D3" s="21" t="s">
        <v>105</v>
      </c>
      <c r="E3" s="27">
        <v>50</v>
      </c>
      <c r="F3" s="27">
        <v>50</v>
      </c>
      <c r="G3" s="29"/>
      <c r="H3" s="20"/>
      <c r="I3" s="63"/>
      <c r="J3" s="63"/>
      <c r="K3" s="63"/>
      <c r="L3" s="63"/>
      <c r="M3" s="63"/>
      <c r="N3" s="63"/>
      <c r="O3" s="63"/>
      <c r="P3" s="23"/>
    </row>
    <row r="4" spans="1:16" ht="15.75" thickBot="1" x14ac:dyDescent="0.3">
      <c r="A4" s="18" t="s">
        <v>106</v>
      </c>
      <c r="B4" s="19" t="s">
        <v>107</v>
      </c>
      <c r="C4" s="20"/>
      <c r="D4" s="21"/>
      <c r="E4" s="27">
        <v>50</v>
      </c>
      <c r="F4" s="27">
        <v>50</v>
      </c>
      <c r="G4" s="28" t="s">
        <v>108</v>
      </c>
      <c r="H4" s="20"/>
      <c r="I4" s="63"/>
      <c r="J4" s="63"/>
      <c r="K4" s="63"/>
      <c r="L4" s="63"/>
      <c r="M4" s="63"/>
      <c r="N4" s="63"/>
      <c r="O4" s="63"/>
      <c r="P4" s="23"/>
    </row>
    <row r="5" spans="1:16" ht="15.75" thickBot="1" x14ac:dyDescent="0.3">
      <c r="A5" s="18" t="s">
        <v>109</v>
      </c>
      <c r="B5" s="19" t="s">
        <v>110</v>
      </c>
      <c r="C5" s="20" t="s">
        <v>111</v>
      </c>
      <c r="D5" s="21" t="s">
        <v>112</v>
      </c>
      <c r="E5" s="27">
        <v>100</v>
      </c>
      <c r="F5" s="27">
        <v>0</v>
      </c>
      <c r="G5" s="28" t="s">
        <v>108</v>
      </c>
      <c r="H5" s="20"/>
      <c r="I5" s="63"/>
      <c r="J5" s="63"/>
      <c r="K5" s="63"/>
      <c r="L5" s="63"/>
      <c r="M5" s="63"/>
      <c r="N5" s="63"/>
      <c r="O5" s="63"/>
      <c r="P5" s="23"/>
    </row>
    <row r="6" spans="1:16" ht="15.75" thickBot="1" x14ac:dyDescent="0.3">
      <c r="A6" s="18" t="s">
        <v>113</v>
      </c>
      <c r="B6" s="19" t="s">
        <v>114</v>
      </c>
      <c r="C6" s="20" t="s">
        <v>115</v>
      </c>
      <c r="D6" s="21" t="s">
        <v>116</v>
      </c>
      <c r="E6" s="27">
        <v>25</v>
      </c>
      <c r="F6" s="27">
        <v>75</v>
      </c>
      <c r="G6" s="28" t="s">
        <v>117</v>
      </c>
      <c r="H6" s="20"/>
      <c r="I6" s="129" t="s">
        <v>809</v>
      </c>
      <c r="J6" s="129" t="s">
        <v>829</v>
      </c>
      <c r="K6" s="63"/>
      <c r="L6" s="63"/>
      <c r="M6" s="63"/>
      <c r="N6" s="63"/>
      <c r="O6" s="63"/>
      <c r="P6" s="23"/>
    </row>
    <row r="7" spans="1:16" ht="15.75" thickBot="1" x14ac:dyDescent="0.3">
      <c r="A7" s="18" t="s">
        <v>118</v>
      </c>
      <c r="B7" s="19" t="s">
        <v>119</v>
      </c>
      <c r="C7" s="20" t="s">
        <v>120</v>
      </c>
      <c r="D7" s="21" t="s">
        <v>121</v>
      </c>
      <c r="E7" s="27">
        <v>50</v>
      </c>
      <c r="F7" s="27">
        <v>50</v>
      </c>
      <c r="G7" s="28" t="s">
        <v>101</v>
      </c>
      <c r="H7" s="20"/>
      <c r="I7" s="130"/>
      <c r="J7" s="130"/>
      <c r="K7" s="63"/>
      <c r="L7" s="63"/>
      <c r="M7" s="63"/>
      <c r="N7" s="63"/>
      <c r="O7" s="63"/>
      <c r="P7" s="23"/>
    </row>
    <row r="8" spans="1:16" ht="15.75" thickBot="1" x14ac:dyDescent="0.3">
      <c r="A8" s="18" t="s">
        <v>122</v>
      </c>
      <c r="B8" s="19" t="s">
        <v>123</v>
      </c>
      <c r="C8" s="20" t="s">
        <v>124</v>
      </c>
      <c r="D8" s="21" t="s">
        <v>125</v>
      </c>
      <c r="E8" s="27">
        <v>50</v>
      </c>
      <c r="F8" s="27">
        <v>50</v>
      </c>
      <c r="G8" s="28" t="s">
        <v>117</v>
      </c>
      <c r="H8" s="20"/>
      <c r="I8" s="130"/>
      <c r="J8" s="131"/>
      <c r="K8" s="63"/>
      <c r="L8" s="63"/>
      <c r="M8" s="63"/>
      <c r="N8" s="63"/>
      <c r="O8" s="63"/>
      <c r="P8" s="23"/>
    </row>
    <row r="9" spans="1:16" ht="15.75" thickBot="1" x14ac:dyDescent="0.3">
      <c r="A9" s="18" t="s">
        <v>126</v>
      </c>
      <c r="B9" s="19" t="s">
        <v>127</v>
      </c>
      <c r="C9" s="20" t="s">
        <v>128</v>
      </c>
      <c r="D9" s="21" t="s">
        <v>129</v>
      </c>
      <c r="E9" s="27">
        <v>75</v>
      </c>
      <c r="F9" s="27">
        <v>25</v>
      </c>
      <c r="G9" s="28" t="s">
        <v>101</v>
      </c>
      <c r="H9" s="20"/>
      <c r="I9" s="130"/>
      <c r="J9" s="63"/>
      <c r="K9" s="63"/>
      <c r="L9" s="63"/>
      <c r="M9" s="63"/>
      <c r="N9" s="63"/>
      <c r="O9" s="63"/>
      <c r="P9" s="23"/>
    </row>
    <row r="10" spans="1:16" ht="15.75" thickBot="1" x14ac:dyDescent="0.3">
      <c r="A10" s="18" t="s">
        <v>130</v>
      </c>
      <c r="B10" s="19" t="s">
        <v>131</v>
      </c>
      <c r="C10" s="20" t="s">
        <v>132</v>
      </c>
      <c r="D10" s="21" t="s">
        <v>133</v>
      </c>
      <c r="E10" s="27">
        <v>75</v>
      </c>
      <c r="F10" s="27">
        <v>25</v>
      </c>
      <c r="G10" s="28" t="s">
        <v>108</v>
      </c>
      <c r="H10" s="30" t="s">
        <v>134</v>
      </c>
      <c r="I10" s="131"/>
      <c r="J10" s="63"/>
      <c r="K10" s="63"/>
      <c r="L10" s="63"/>
      <c r="M10" s="63"/>
      <c r="N10" s="63"/>
      <c r="O10" s="63"/>
      <c r="P10" s="23"/>
    </row>
    <row r="11" spans="1:16" ht="15.75" thickBot="1" x14ac:dyDescent="0.3">
      <c r="A11" s="18" t="s">
        <v>135</v>
      </c>
      <c r="B11" s="19" t="s">
        <v>136</v>
      </c>
      <c r="C11" s="20" t="s">
        <v>137</v>
      </c>
      <c r="D11" s="21" t="s">
        <v>138</v>
      </c>
      <c r="E11" s="27">
        <v>50</v>
      </c>
      <c r="F11" s="27">
        <v>50</v>
      </c>
      <c r="G11" s="28" t="s">
        <v>117</v>
      </c>
      <c r="H11" s="20"/>
      <c r="I11" s="63"/>
      <c r="J11" s="63"/>
      <c r="K11" s="63"/>
      <c r="L11" s="129" t="s">
        <v>802</v>
      </c>
      <c r="M11" s="63"/>
      <c r="N11" s="63"/>
      <c r="O11" s="63"/>
      <c r="P11" s="23"/>
    </row>
    <row r="12" spans="1:16" ht="15.75" thickBot="1" x14ac:dyDescent="0.3">
      <c r="A12" s="18" t="s">
        <v>139</v>
      </c>
      <c r="B12" s="19" t="s">
        <v>140</v>
      </c>
      <c r="C12" s="20" t="s">
        <v>141</v>
      </c>
      <c r="D12" s="21" t="s">
        <v>142</v>
      </c>
      <c r="E12" s="27">
        <v>75</v>
      </c>
      <c r="F12" s="27">
        <v>25</v>
      </c>
      <c r="G12" s="28" t="s">
        <v>101</v>
      </c>
      <c r="H12" s="20"/>
      <c r="I12" s="63"/>
      <c r="J12" s="63"/>
      <c r="K12" s="63"/>
      <c r="L12" s="131"/>
      <c r="M12" s="63"/>
      <c r="N12" s="63"/>
      <c r="O12" s="63"/>
      <c r="P12" s="23"/>
    </row>
    <row r="13" spans="1:16" ht="15.75" thickBot="1" x14ac:dyDescent="0.3">
      <c r="A13" s="18" t="s">
        <v>143</v>
      </c>
      <c r="B13" s="19" t="s">
        <v>144</v>
      </c>
      <c r="C13" s="20" t="s">
        <v>145</v>
      </c>
      <c r="D13" s="21" t="s">
        <v>146</v>
      </c>
      <c r="E13" s="27">
        <v>50</v>
      </c>
      <c r="F13" s="27">
        <v>50</v>
      </c>
      <c r="G13" s="28" t="s">
        <v>108</v>
      </c>
      <c r="H13" s="20"/>
      <c r="I13" s="63"/>
      <c r="J13" s="129" t="s">
        <v>820</v>
      </c>
      <c r="K13" s="63"/>
      <c r="L13" s="63"/>
      <c r="M13" s="63"/>
      <c r="N13" s="63"/>
      <c r="O13" s="63"/>
      <c r="P13" s="23"/>
    </row>
    <row r="14" spans="1:16" ht="15.75" thickBot="1" x14ac:dyDescent="0.3">
      <c r="A14" s="18" t="s">
        <v>147</v>
      </c>
      <c r="B14" s="19" t="s">
        <v>148</v>
      </c>
      <c r="C14" s="20" t="s">
        <v>149</v>
      </c>
      <c r="D14" s="21" t="s">
        <v>150</v>
      </c>
      <c r="E14" s="27">
        <v>25</v>
      </c>
      <c r="F14" s="27">
        <v>75</v>
      </c>
      <c r="G14" s="28" t="s">
        <v>101</v>
      </c>
      <c r="H14" s="30" t="s">
        <v>151</v>
      </c>
      <c r="I14" s="63"/>
      <c r="J14" s="130"/>
      <c r="K14" s="63"/>
      <c r="L14" s="63"/>
      <c r="M14" s="63"/>
      <c r="N14" s="63" t="s">
        <v>837</v>
      </c>
      <c r="O14" s="63"/>
      <c r="P14" s="23"/>
    </row>
    <row r="15" spans="1:16" ht="15.75" thickBot="1" x14ac:dyDescent="0.3">
      <c r="A15" s="18" t="s">
        <v>152</v>
      </c>
      <c r="B15" s="19" t="s">
        <v>153</v>
      </c>
      <c r="C15" s="20" t="s">
        <v>154</v>
      </c>
      <c r="D15" s="21" t="s">
        <v>155</v>
      </c>
      <c r="E15" s="27">
        <v>50</v>
      </c>
      <c r="F15" s="27">
        <v>50</v>
      </c>
      <c r="G15" s="28" t="s">
        <v>108</v>
      </c>
      <c r="H15" s="20"/>
      <c r="I15" s="63"/>
      <c r="J15" s="131"/>
      <c r="K15" s="63"/>
      <c r="L15" s="63"/>
      <c r="M15" s="63"/>
      <c r="N15" s="63"/>
      <c r="O15" s="63"/>
      <c r="P15" s="23"/>
    </row>
    <row r="16" spans="1:16" ht="15.75" thickBot="1" x14ac:dyDescent="0.3">
      <c r="A16" s="18" t="s">
        <v>156</v>
      </c>
      <c r="B16" s="19" t="s">
        <v>157</v>
      </c>
      <c r="C16" s="20" t="s">
        <v>158</v>
      </c>
      <c r="D16" s="21" t="s">
        <v>159</v>
      </c>
      <c r="E16" s="27">
        <v>25</v>
      </c>
      <c r="F16" s="27">
        <v>75</v>
      </c>
      <c r="G16" s="28" t="s">
        <v>117</v>
      </c>
      <c r="H16" s="20"/>
      <c r="I16" s="63"/>
      <c r="J16" s="63"/>
      <c r="K16" s="63"/>
      <c r="L16" s="63"/>
      <c r="M16" s="63"/>
      <c r="N16" s="63"/>
      <c r="O16" s="63"/>
      <c r="P16" s="23"/>
    </row>
    <row r="17" spans="1:16" ht="15.75" thickBot="1" x14ac:dyDescent="0.3">
      <c r="A17" s="18" t="s">
        <v>160</v>
      </c>
      <c r="B17" s="19" t="s">
        <v>161</v>
      </c>
      <c r="C17" s="20" t="s">
        <v>162</v>
      </c>
      <c r="D17" s="21" t="s">
        <v>163</v>
      </c>
      <c r="E17" s="27">
        <v>25</v>
      </c>
      <c r="F17" s="27">
        <v>75</v>
      </c>
      <c r="G17" s="28" t="s">
        <v>101</v>
      </c>
      <c r="H17" s="20"/>
      <c r="I17" s="63"/>
      <c r="J17" s="129" t="s">
        <v>830</v>
      </c>
      <c r="K17" s="63"/>
      <c r="L17" s="63"/>
      <c r="M17" s="129" t="s">
        <v>834</v>
      </c>
      <c r="N17" s="63"/>
      <c r="O17" s="63"/>
      <c r="P17" s="23"/>
    </row>
    <row r="18" spans="1:16" ht="15.75" thickBot="1" x14ac:dyDescent="0.3">
      <c r="A18" s="18" t="s">
        <v>164</v>
      </c>
      <c r="B18" s="19" t="s">
        <v>165</v>
      </c>
      <c r="C18" s="20" t="s">
        <v>166</v>
      </c>
      <c r="D18" s="21" t="s">
        <v>167</v>
      </c>
      <c r="E18" s="27">
        <v>100</v>
      </c>
      <c r="F18" s="27">
        <v>0</v>
      </c>
      <c r="G18" s="28" t="s">
        <v>117</v>
      </c>
      <c r="H18" s="20"/>
      <c r="I18" s="63"/>
      <c r="J18" s="130"/>
      <c r="K18" s="63"/>
      <c r="L18" s="63"/>
      <c r="M18" s="130"/>
      <c r="N18" s="63"/>
      <c r="O18" s="63"/>
      <c r="P18" s="23"/>
    </row>
    <row r="19" spans="1:16" ht="15.75" thickBot="1" x14ac:dyDescent="0.3">
      <c r="A19" s="18" t="s">
        <v>168</v>
      </c>
      <c r="B19" s="19" t="s">
        <v>169</v>
      </c>
      <c r="C19" s="20" t="s">
        <v>170</v>
      </c>
      <c r="D19" s="21" t="s">
        <v>171</v>
      </c>
      <c r="E19" s="27">
        <v>25</v>
      </c>
      <c r="F19" s="27">
        <v>75</v>
      </c>
      <c r="G19" s="28" t="s">
        <v>108</v>
      </c>
      <c r="H19" s="30" t="s">
        <v>172</v>
      </c>
      <c r="I19" s="129" t="s">
        <v>810</v>
      </c>
      <c r="J19" s="130"/>
      <c r="K19" s="63"/>
      <c r="L19" s="63"/>
      <c r="M19" s="131"/>
      <c r="N19" s="63"/>
      <c r="O19" s="63"/>
      <c r="P19" s="23"/>
    </row>
    <row r="20" spans="1:16" ht="15.75" thickBot="1" x14ac:dyDescent="0.3">
      <c r="A20" s="18" t="s">
        <v>173</v>
      </c>
      <c r="B20" s="19" t="s">
        <v>174</v>
      </c>
      <c r="C20" s="20" t="s">
        <v>175</v>
      </c>
      <c r="D20" s="21" t="s">
        <v>176</v>
      </c>
      <c r="E20" s="27">
        <v>50</v>
      </c>
      <c r="F20" s="27">
        <v>50</v>
      </c>
      <c r="G20" s="28" t="s">
        <v>101</v>
      </c>
      <c r="H20" s="20"/>
      <c r="I20" s="130"/>
      <c r="J20" s="131"/>
      <c r="K20" s="63"/>
      <c r="L20" s="63"/>
      <c r="M20" s="63"/>
      <c r="N20" s="63"/>
      <c r="O20" s="63"/>
      <c r="P20" s="23"/>
    </row>
    <row r="21" spans="1:16" ht="15.75" thickBot="1" x14ac:dyDescent="0.3">
      <c r="A21" s="18" t="s">
        <v>177</v>
      </c>
      <c r="B21" s="19" t="s">
        <v>178</v>
      </c>
      <c r="C21" s="20" t="s">
        <v>179</v>
      </c>
      <c r="D21" s="21" t="s">
        <v>180</v>
      </c>
      <c r="E21" s="27">
        <v>75</v>
      </c>
      <c r="F21" s="27">
        <v>25</v>
      </c>
      <c r="G21" s="28" t="s">
        <v>117</v>
      </c>
      <c r="H21" s="20"/>
      <c r="I21" s="130"/>
      <c r="J21" s="63"/>
      <c r="K21" s="63"/>
      <c r="L21" s="63"/>
      <c r="M21" s="63"/>
      <c r="N21" s="63"/>
      <c r="O21" s="63"/>
      <c r="P21" s="23"/>
    </row>
    <row r="22" spans="1:16" ht="15.75" thickBot="1" x14ac:dyDescent="0.3">
      <c r="A22" s="18" t="s">
        <v>181</v>
      </c>
      <c r="B22" s="19" t="s">
        <v>182</v>
      </c>
      <c r="C22" s="20" t="s">
        <v>183</v>
      </c>
      <c r="D22" s="21" t="s">
        <v>184</v>
      </c>
      <c r="E22" s="27">
        <v>50</v>
      </c>
      <c r="F22" s="27">
        <v>50</v>
      </c>
      <c r="G22" s="28" t="s">
        <v>101</v>
      </c>
      <c r="H22" s="20"/>
      <c r="I22" s="130"/>
      <c r="J22" s="63"/>
      <c r="K22" s="63"/>
      <c r="L22" s="63"/>
      <c r="M22" s="63"/>
      <c r="N22" s="63"/>
      <c r="O22" s="63"/>
      <c r="P22" s="23"/>
    </row>
    <row r="23" spans="1:16" ht="15.75" thickBot="1" x14ac:dyDescent="0.3">
      <c r="A23" s="18" t="s">
        <v>185</v>
      </c>
      <c r="B23" s="19" t="s">
        <v>186</v>
      </c>
      <c r="C23" s="20" t="s">
        <v>187</v>
      </c>
      <c r="D23" s="21" t="s">
        <v>188</v>
      </c>
      <c r="E23" s="27">
        <v>75</v>
      </c>
      <c r="F23" s="27">
        <v>25</v>
      </c>
      <c r="G23" s="28" t="s">
        <v>108</v>
      </c>
      <c r="H23" s="20"/>
      <c r="I23" s="131"/>
      <c r="J23" s="129" t="s">
        <v>821</v>
      </c>
      <c r="K23" s="63"/>
      <c r="L23" s="63"/>
      <c r="M23" s="63"/>
      <c r="N23" s="63"/>
      <c r="O23" s="63"/>
      <c r="P23" s="23"/>
    </row>
    <row r="24" spans="1:16" ht="15.75" thickBot="1" x14ac:dyDescent="0.3">
      <c r="A24" s="18" t="s">
        <v>189</v>
      </c>
      <c r="B24" s="19" t="s">
        <v>190</v>
      </c>
      <c r="C24" s="20" t="s">
        <v>191</v>
      </c>
      <c r="D24" s="21" t="s">
        <v>192</v>
      </c>
      <c r="E24" s="27">
        <v>75</v>
      </c>
      <c r="F24" s="27">
        <v>25</v>
      </c>
      <c r="G24" s="28" t="s">
        <v>108</v>
      </c>
      <c r="H24" s="20"/>
      <c r="I24" s="63"/>
      <c r="J24" s="130"/>
      <c r="K24" s="63"/>
      <c r="L24" s="63"/>
      <c r="M24" s="63"/>
      <c r="N24" s="63"/>
      <c r="O24" s="63"/>
      <c r="P24" s="23"/>
    </row>
    <row r="25" spans="1:16" ht="15.75" thickBot="1" x14ac:dyDescent="0.3">
      <c r="A25" s="18" t="s">
        <v>193</v>
      </c>
      <c r="B25" s="19" t="s">
        <v>194</v>
      </c>
      <c r="C25" s="20" t="s">
        <v>195</v>
      </c>
      <c r="D25" s="21" t="s">
        <v>196</v>
      </c>
      <c r="E25" s="27">
        <v>75</v>
      </c>
      <c r="F25" s="27">
        <v>25</v>
      </c>
      <c r="G25" s="28" t="s">
        <v>101</v>
      </c>
      <c r="H25" s="20"/>
      <c r="I25" s="63"/>
      <c r="J25" s="130"/>
      <c r="K25" s="63"/>
      <c r="L25" s="63"/>
      <c r="M25" s="63"/>
      <c r="N25" s="63"/>
      <c r="O25" s="63"/>
      <c r="P25" s="23"/>
    </row>
    <row r="26" spans="1:16" ht="15.75" thickBot="1" x14ac:dyDescent="0.3">
      <c r="A26" s="18" t="s">
        <v>197</v>
      </c>
      <c r="B26" s="19" t="s">
        <v>198</v>
      </c>
      <c r="C26" s="20" t="s">
        <v>199</v>
      </c>
      <c r="D26" s="21" t="s">
        <v>200</v>
      </c>
      <c r="E26" s="27">
        <v>75</v>
      </c>
      <c r="F26" s="27">
        <v>25</v>
      </c>
      <c r="G26" s="28" t="s">
        <v>101</v>
      </c>
      <c r="H26" s="30" t="s">
        <v>201</v>
      </c>
      <c r="I26" s="63"/>
      <c r="J26" s="130"/>
      <c r="K26" s="63"/>
      <c r="L26" s="63"/>
      <c r="M26" s="63"/>
      <c r="N26" s="63"/>
      <c r="O26" s="63"/>
      <c r="P26" s="23"/>
    </row>
    <row r="27" spans="1:16" ht="15.75" thickBot="1" x14ac:dyDescent="0.3">
      <c r="A27" s="18" t="s">
        <v>202</v>
      </c>
      <c r="B27" s="19" t="s">
        <v>203</v>
      </c>
      <c r="C27" s="20" t="s">
        <v>204</v>
      </c>
      <c r="D27" s="21" t="s">
        <v>205</v>
      </c>
      <c r="E27" s="27">
        <v>50</v>
      </c>
      <c r="F27" s="27">
        <v>50</v>
      </c>
      <c r="G27" s="28" t="s">
        <v>108</v>
      </c>
      <c r="H27" s="20"/>
      <c r="I27" s="63"/>
      <c r="J27" s="131"/>
      <c r="K27" s="63"/>
      <c r="L27" s="129" t="s">
        <v>827</v>
      </c>
      <c r="M27" s="63"/>
      <c r="N27" s="63"/>
      <c r="O27" s="63"/>
      <c r="P27" s="23"/>
    </row>
    <row r="28" spans="1:16" ht="15.75" thickBot="1" x14ac:dyDescent="0.3">
      <c r="A28" s="18" t="s">
        <v>206</v>
      </c>
      <c r="B28" s="19" t="s">
        <v>207</v>
      </c>
      <c r="C28" s="20" t="s">
        <v>208</v>
      </c>
      <c r="D28" s="21" t="s">
        <v>209</v>
      </c>
      <c r="E28" s="27">
        <v>75</v>
      </c>
      <c r="F28" s="27">
        <v>25</v>
      </c>
      <c r="G28" s="28" t="s">
        <v>117</v>
      </c>
      <c r="H28" s="20"/>
      <c r="I28" s="63"/>
      <c r="J28" s="63"/>
      <c r="K28" s="63"/>
      <c r="L28" s="130"/>
      <c r="M28" s="63"/>
      <c r="N28" s="63"/>
      <c r="O28" s="63"/>
      <c r="P28" s="23"/>
    </row>
    <row r="29" spans="1:16" ht="15.75" thickBot="1" x14ac:dyDescent="0.3">
      <c r="A29" s="18" t="s">
        <v>210</v>
      </c>
      <c r="B29" s="19" t="s">
        <v>211</v>
      </c>
      <c r="C29" s="20" t="s">
        <v>212</v>
      </c>
      <c r="D29" s="21" t="s">
        <v>213</v>
      </c>
      <c r="E29" s="27">
        <v>50</v>
      </c>
      <c r="F29" s="27">
        <v>50</v>
      </c>
      <c r="G29" s="28" t="s">
        <v>108</v>
      </c>
      <c r="H29" s="30" t="s">
        <v>214</v>
      </c>
      <c r="I29" s="63"/>
      <c r="J29" s="63"/>
      <c r="K29" s="63"/>
      <c r="L29" s="131"/>
      <c r="M29" s="63"/>
      <c r="N29" s="63"/>
      <c r="O29" s="63"/>
      <c r="P29" s="23"/>
    </row>
    <row r="30" spans="1:16" ht="15.75" thickBot="1" x14ac:dyDescent="0.3">
      <c r="A30" s="18" t="s">
        <v>215</v>
      </c>
      <c r="B30" s="19" t="s">
        <v>216</v>
      </c>
      <c r="C30" s="20" t="s">
        <v>217</v>
      </c>
      <c r="D30" s="21" t="s">
        <v>218</v>
      </c>
      <c r="E30" s="27">
        <v>75</v>
      </c>
      <c r="F30" s="27">
        <v>25</v>
      </c>
      <c r="G30" s="28" t="s">
        <v>108</v>
      </c>
      <c r="H30" s="20"/>
      <c r="I30" s="63"/>
      <c r="J30" s="63"/>
      <c r="K30" s="63"/>
      <c r="L30" s="63"/>
      <c r="M30" s="63"/>
      <c r="N30" s="63"/>
      <c r="O30" s="63"/>
      <c r="P30" s="23"/>
    </row>
    <row r="31" spans="1:16" ht="15.75" thickBot="1" x14ac:dyDescent="0.3">
      <c r="A31" s="18" t="s">
        <v>219</v>
      </c>
      <c r="B31" s="19" t="s">
        <v>220</v>
      </c>
      <c r="C31" s="20" t="s">
        <v>221</v>
      </c>
      <c r="D31" s="21" t="s">
        <v>222</v>
      </c>
      <c r="E31" s="27">
        <v>0</v>
      </c>
      <c r="F31" s="27">
        <v>100</v>
      </c>
      <c r="G31" s="28" t="s">
        <v>117</v>
      </c>
      <c r="H31" s="20"/>
      <c r="I31" s="63"/>
      <c r="J31" s="63"/>
      <c r="K31" s="63"/>
      <c r="L31" s="63"/>
      <c r="M31" s="129" t="s">
        <v>803</v>
      </c>
      <c r="N31" s="63"/>
      <c r="O31" s="63"/>
      <c r="P31" s="23"/>
    </row>
    <row r="32" spans="1:16" ht="15.75" thickBot="1" x14ac:dyDescent="0.3">
      <c r="A32" s="18" t="s">
        <v>223</v>
      </c>
      <c r="B32" s="19" t="s">
        <v>224</v>
      </c>
      <c r="C32" s="20" t="s">
        <v>225</v>
      </c>
      <c r="D32" s="21" t="s">
        <v>226</v>
      </c>
      <c r="E32" s="27">
        <v>50</v>
      </c>
      <c r="F32" s="27">
        <v>50</v>
      </c>
      <c r="G32" s="28" t="s">
        <v>101</v>
      </c>
      <c r="H32" s="30" t="s">
        <v>227</v>
      </c>
      <c r="I32" s="63" t="s">
        <v>811</v>
      </c>
      <c r="J32" s="63"/>
      <c r="K32" s="63"/>
      <c r="L32" s="63"/>
      <c r="M32" s="130"/>
      <c r="N32" s="63"/>
      <c r="O32" s="63"/>
      <c r="P32" s="23"/>
    </row>
    <row r="33" spans="1:16" ht="15.75" thickBot="1" x14ac:dyDescent="0.3">
      <c r="A33" s="18" t="s">
        <v>228</v>
      </c>
      <c r="B33" s="19" t="s">
        <v>229</v>
      </c>
      <c r="C33" s="20" t="s">
        <v>230</v>
      </c>
      <c r="D33" s="21" t="s">
        <v>231</v>
      </c>
      <c r="E33" s="27"/>
      <c r="F33" s="27"/>
      <c r="G33" s="28" t="s">
        <v>108</v>
      </c>
      <c r="H33" s="20"/>
      <c r="I33" s="63"/>
      <c r="J33" s="63"/>
      <c r="K33" s="63"/>
      <c r="L33" s="63"/>
      <c r="M33" s="130"/>
      <c r="N33" s="63"/>
      <c r="O33" s="63"/>
      <c r="P33" s="23"/>
    </row>
    <row r="34" spans="1:16" ht="15.75" thickBot="1" x14ac:dyDescent="0.3">
      <c r="A34" s="18" t="s">
        <v>232</v>
      </c>
      <c r="B34" s="19" t="s">
        <v>233</v>
      </c>
      <c r="C34" s="20" t="s">
        <v>234</v>
      </c>
      <c r="D34" s="21" t="s">
        <v>235</v>
      </c>
      <c r="E34" s="27">
        <v>75</v>
      </c>
      <c r="F34" s="27">
        <v>25</v>
      </c>
      <c r="G34" s="28" t="s">
        <v>108</v>
      </c>
      <c r="H34" s="20"/>
      <c r="I34" s="129" t="s">
        <v>811</v>
      </c>
      <c r="J34" s="63"/>
      <c r="K34" s="63"/>
      <c r="L34" s="63"/>
      <c r="M34" s="130"/>
      <c r="N34" s="63"/>
      <c r="O34" s="63"/>
      <c r="P34" s="23"/>
    </row>
    <row r="35" spans="1:16" ht="15.75" thickBot="1" x14ac:dyDescent="0.3">
      <c r="A35" s="18" t="s">
        <v>236</v>
      </c>
      <c r="B35" s="19" t="s">
        <v>237</v>
      </c>
      <c r="C35" s="20" t="s">
        <v>238</v>
      </c>
      <c r="D35" s="21" t="s">
        <v>239</v>
      </c>
      <c r="E35" s="27">
        <v>75</v>
      </c>
      <c r="F35" s="27">
        <v>25</v>
      </c>
      <c r="G35" s="28" t="s">
        <v>101</v>
      </c>
      <c r="H35" s="20"/>
      <c r="I35" s="130"/>
      <c r="J35" s="63"/>
      <c r="K35" s="63"/>
      <c r="L35" s="63"/>
      <c r="M35" s="131"/>
      <c r="N35" s="63"/>
      <c r="O35" s="63"/>
      <c r="P35" s="23"/>
    </row>
    <row r="36" spans="1:16" ht="15.75" thickBot="1" x14ac:dyDescent="0.3">
      <c r="A36" s="18" t="s">
        <v>240</v>
      </c>
      <c r="B36" s="19" t="s">
        <v>241</v>
      </c>
      <c r="C36" s="20" t="s">
        <v>242</v>
      </c>
      <c r="D36" s="21" t="s">
        <v>243</v>
      </c>
      <c r="E36" s="27">
        <v>50</v>
      </c>
      <c r="F36" s="27">
        <v>50</v>
      </c>
      <c r="G36" s="28" t="s">
        <v>108</v>
      </c>
      <c r="H36" s="20"/>
      <c r="I36" s="130"/>
      <c r="J36" s="63"/>
      <c r="K36" s="63"/>
      <c r="L36" s="63"/>
      <c r="M36" s="63"/>
      <c r="N36" s="129" t="s">
        <v>838</v>
      </c>
      <c r="O36" s="63"/>
      <c r="P36" s="23"/>
    </row>
    <row r="37" spans="1:16" ht="15.75" thickBot="1" x14ac:dyDescent="0.3">
      <c r="A37" s="18" t="s">
        <v>244</v>
      </c>
      <c r="B37" s="19" t="s">
        <v>245</v>
      </c>
      <c r="C37" s="20" t="s">
        <v>246</v>
      </c>
      <c r="D37" s="21" t="s">
        <v>247</v>
      </c>
      <c r="E37" s="27">
        <v>75</v>
      </c>
      <c r="F37" s="27">
        <v>25</v>
      </c>
      <c r="G37" s="28" t="s">
        <v>117</v>
      </c>
      <c r="H37" s="20"/>
      <c r="I37" s="131"/>
      <c r="J37" s="63"/>
      <c r="K37" s="63"/>
      <c r="L37" s="63"/>
      <c r="M37" s="63"/>
      <c r="N37" s="130"/>
      <c r="O37" s="63"/>
      <c r="P37" s="23"/>
    </row>
    <row r="38" spans="1:16" ht="15.75" thickBot="1" x14ac:dyDescent="0.3">
      <c r="A38" s="18" t="s">
        <v>248</v>
      </c>
      <c r="B38" s="19" t="s">
        <v>249</v>
      </c>
      <c r="C38" s="20" t="s">
        <v>250</v>
      </c>
      <c r="D38" s="21" t="s">
        <v>251</v>
      </c>
      <c r="E38" s="27">
        <v>25</v>
      </c>
      <c r="F38" s="27">
        <v>75</v>
      </c>
      <c r="G38" s="28" t="s">
        <v>101</v>
      </c>
      <c r="H38" s="20"/>
      <c r="I38" s="63"/>
      <c r="J38" s="63"/>
      <c r="K38" s="63"/>
      <c r="L38" s="129" t="s">
        <v>825</v>
      </c>
      <c r="M38" s="63"/>
      <c r="N38" s="131"/>
      <c r="O38" s="63"/>
      <c r="P38" s="23"/>
    </row>
    <row r="39" spans="1:16" ht="15.75" thickBot="1" x14ac:dyDescent="0.3">
      <c r="A39" s="18" t="s">
        <v>252</v>
      </c>
      <c r="B39" s="19" t="s">
        <v>253</v>
      </c>
      <c r="C39" s="20" t="s">
        <v>254</v>
      </c>
      <c r="D39" s="21" t="s">
        <v>255</v>
      </c>
      <c r="E39" s="27">
        <v>75</v>
      </c>
      <c r="F39" s="27">
        <v>25</v>
      </c>
      <c r="G39" s="28" t="s">
        <v>108</v>
      </c>
      <c r="H39" s="30" t="s">
        <v>256</v>
      </c>
      <c r="I39" s="63"/>
      <c r="J39" s="63"/>
      <c r="K39" s="63"/>
      <c r="L39" s="131"/>
      <c r="M39" s="63"/>
      <c r="N39" s="63"/>
      <c r="O39" s="63"/>
      <c r="P39" s="23"/>
    </row>
    <row r="40" spans="1:16" ht="15.75" thickBot="1" x14ac:dyDescent="0.3">
      <c r="A40" s="18" t="s">
        <v>257</v>
      </c>
      <c r="B40" s="19" t="s">
        <v>258</v>
      </c>
      <c r="C40" s="20" t="s">
        <v>259</v>
      </c>
      <c r="D40" s="21" t="s">
        <v>260</v>
      </c>
      <c r="E40" s="27">
        <v>25</v>
      </c>
      <c r="F40" s="27">
        <v>75</v>
      </c>
      <c r="G40" s="28" t="s">
        <v>117</v>
      </c>
      <c r="H40" s="20"/>
      <c r="I40" s="129" t="s">
        <v>812</v>
      </c>
      <c r="J40" s="63"/>
      <c r="K40" s="63"/>
      <c r="L40" s="63"/>
      <c r="M40" s="63"/>
      <c r="N40" s="63"/>
      <c r="O40" s="63"/>
      <c r="P40" s="23"/>
    </row>
    <row r="41" spans="1:16" ht="15.75" thickBot="1" x14ac:dyDescent="0.3">
      <c r="A41" s="18" t="s">
        <v>261</v>
      </c>
      <c r="B41" s="19" t="s">
        <v>262</v>
      </c>
      <c r="C41" s="20" t="s">
        <v>263</v>
      </c>
      <c r="D41" s="21" t="s">
        <v>264</v>
      </c>
      <c r="E41" s="27">
        <v>50</v>
      </c>
      <c r="F41" s="27">
        <v>50</v>
      </c>
      <c r="G41" s="28" t="s">
        <v>101</v>
      </c>
      <c r="H41" s="20"/>
      <c r="I41" s="130"/>
      <c r="J41" s="63"/>
      <c r="K41" s="63"/>
      <c r="L41" s="63"/>
      <c r="M41" s="63"/>
      <c r="N41" s="63"/>
      <c r="O41" s="63"/>
      <c r="P41" s="23"/>
    </row>
    <row r="42" spans="1:16" ht="15.75" thickBot="1" x14ac:dyDescent="0.3">
      <c r="A42" s="18" t="s">
        <v>265</v>
      </c>
      <c r="B42" s="19" t="s">
        <v>266</v>
      </c>
      <c r="C42" s="20" t="s">
        <v>267</v>
      </c>
      <c r="D42" s="21" t="s">
        <v>268</v>
      </c>
      <c r="E42" s="27">
        <v>25</v>
      </c>
      <c r="F42" s="27">
        <v>75</v>
      </c>
      <c r="G42" s="28" t="s">
        <v>117</v>
      </c>
      <c r="H42" s="30" t="s">
        <v>269</v>
      </c>
      <c r="I42" s="130"/>
      <c r="J42" s="63"/>
      <c r="K42" s="63"/>
      <c r="L42" s="63"/>
      <c r="M42" s="63"/>
      <c r="N42" s="63"/>
      <c r="O42" s="63"/>
      <c r="P42" s="23"/>
    </row>
    <row r="43" spans="1:16" ht="15.75" thickBot="1" x14ac:dyDescent="0.3">
      <c r="A43" s="18" t="s">
        <v>270</v>
      </c>
      <c r="B43" s="19" t="s">
        <v>271</v>
      </c>
      <c r="C43" s="20" t="s">
        <v>272</v>
      </c>
      <c r="D43" s="21" t="s">
        <v>273</v>
      </c>
      <c r="E43" s="27">
        <v>75</v>
      </c>
      <c r="F43" s="27">
        <v>25</v>
      </c>
      <c r="G43" s="28" t="s">
        <v>101</v>
      </c>
      <c r="H43" s="20"/>
      <c r="I43" s="130"/>
      <c r="J43" s="63"/>
      <c r="K43" s="63"/>
      <c r="L43" s="63"/>
      <c r="M43" s="63"/>
      <c r="N43" s="63"/>
      <c r="O43" s="63"/>
      <c r="P43" s="23"/>
    </row>
    <row r="44" spans="1:16" ht="15.75" thickBot="1" x14ac:dyDescent="0.3">
      <c r="A44" s="18" t="s">
        <v>274</v>
      </c>
      <c r="B44" s="19" t="s">
        <v>275</v>
      </c>
      <c r="C44" s="20" t="s">
        <v>276</v>
      </c>
      <c r="D44" s="21" t="s">
        <v>277</v>
      </c>
      <c r="E44" s="27">
        <v>50</v>
      </c>
      <c r="F44" s="27">
        <v>50</v>
      </c>
      <c r="G44" s="28" t="s">
        <v>108</v>
      </c>
      <c r="H44" s="20"/>
      <c r="I44" s="131"/>
      <c r="J44" s="129" t="s">
        <v>822</v>
      </c>
      <c r="K44" s="63"/>
      <c r="L44" s="63"/>
      <c r="M44" s="63"/>
      <c r="N44" s="63"/>
      <c r="O44" s="63"/>
      <c r="P44" s="23"/>
    </row>
    <row r="45" spans="1:16" ht="15.75" thickBot="1" x14ac:dyDescent="0.3">
      <c r="A45" s="18" t="s">
        <v>278</v>
      </c>
      <c r="B45" s="19" t="s">
        <v>279</v>
      </c>
      <c r="C45" s="20" t="s">
        <v>280</v>
      </c>
      <c r="D45" s="21" t="s">
        <v>281</v>
      </c>
      <c r="E45" s="27">
        <v>25</v>
      </c>
      <c r="F45" s="27">
        <v>75</v>
      </c>
      <c r="G45" s="28" t="s">
        <v>101</v>
      </c>
      <c r="H45" s="20"/>
      <c r="I45" s="63"/>
      <c r="J45" s="130"/>
      <c r="K45" s="63"/>
      <c r="L45" s="63"/>
      <c r="M45" s="63"/>
      <c r="N45" s="63"/>
      <c r="O45" s="63"/>
      <c r="P45" s="23"/>
    </row>
    <row r="46" spans="1:16" ht="15.75" thickBot="1" x14ac:dyDescent="0.3">
      <c r="A46" s="18" t="s">
        <v>282</v>
      </c>
      <c r="B46" s="19" t="s">
        <v>283</v>
      </c>
      <c r="C46" s="20" t="s">
        <v>284</v>
      </c>
      <c r="D46" s="21" t="s">
        <v>285</v>
      </c>
      <c r="E46" s="27">
        <v>50</v>
      </c>
      <c r="F46" s="27">
        <v>50</v>
      </c>
      <c r="G46" s="28" t="s">
        <v>101</v>
      </c>
      <c r="H46" s="30" t="s">
        <v>286</v>
      </c>
      <c r="I46" s="63"/>
      <c r="J46" s="130"/>
      <c r="K46" s="63"/>
      <c r="L46" s="63"/>
      <c r="M46" s="63"/>
      <c r="N46" s="63"/>
      <c r="O46" s="63"/>
      <c r="P46" s="23"/>
    </row>
    <row r="47" spans="1:16" ht="15.75" thickBot="1" x14ac:dyDescent="0.3">
      <c r="A47" s="18" t="s">
        <v>287</v>
      </c>
      <c r="B47" s="19" t="s">
        <v>288</v>
      </c>
      <c r="C47" s="20" t="s">
        <v>289</v>
      </c>
      <c r="D47" s="21" t="s">
        <v>290</v>
      </c>
      <c r="E47" s="27">
        <v>50</v>
      </c>
      <c r="F47" s="27">
        <v>50</v>
      </c>
      <c r="G47" s="28" t="s">
        <v>108</v>
      </c>
      <c r="H47" s="20"/>
      <c r="I47" s="63"/>
      <c r="J47" s="131"/>
      <c r="K47" s="63"/>
      <c r="L47" s="63"/>
      <c r="M47" s="63"/>
      <c r="N47" s="63"/>
      <c r="O47" s="63"/>
      <c r="P47" s="23"/>
    </row>
    <row r="48" spans="1:16" ht="15.75" thickBot="1" x14ac:dyDescent="0.3">
      <c r="A48" s="18" t="s">
        <v>291</v>
      </c>
      <c r="B48" s="19" t="s">
        <v>292</v>
      </c>
      <c r="C48" s="20" t="s">
        <v>293</v>
      </c>
      <c r="D48" s="21" t="s">
        <v>294</v>
      </c>
      <c r="E48" s="27">
        <v>75</v>
      </c>
      <c r="F48" s="27">
        <v>25</v>
      </c>
      <c r="G48" s="28" t="s">
        <v>117</v>
      </c>
      <c r="H48" s="20"/>
      <c r="I48" s="63"/>
      <c r="J48" s="63" t="s">
        <v>831</v>
      </c>
      <c r="K48" s="63"/>
      <c r="L48" s="63"/>
      <c r="M48" s="63"/>
      <c r="N48" s="63"/>
      <c r="O48" s="63"/>
      <c r="P48" s="23"/>
    </row>
    <row r="49" spans="1:16" ht="15.75" thickBot="1" x14ac:dyDescent="0.3">
      <c r="A49" s="18" t="s">
        <v>295</v>
      </c>
      <c r="B49" s="19" t="s">
        <v>296</v>
      </c>
      <c r="C49" s="20" t="s">
        <v>297</v>
      </c>
      <c r="D49" s="21" t="s">
        <v>298</v>
      </c>
      <c r="E49" s="27">
        <v>100</v>
      </c>
      <c r="F49" s="27">
        <v>0</v>
      </c>
      <c r="G49" s="28" t="s">
        <v>108</v>
      </c>
      <c r="H49" s="30" t="s">
        <v>299</v>
      </c>
      <c r="I49" s="129" t="s">
        <v>813</v>
      </c>
      <c r="J49" s="63"/>
      <c r="K49" s="63"/>
      <c r="L49" s="63"/>
      <c r="M49" s="63"/>
      <c r="N49" s="63"/>
      <c r="O49" s="63"/>
      <c r="P49" s="23"/>
    </row>
    <row r="50" spans="1:16" ht="15.75" thickBot="1" x14ac:dyDescent="0.3">
      <c r="A50" s="18" t="s">
        <v>300</v>
      </c>
      <c r="B50" s="19" t="s">
        <v>301</v>
      </c>
      <c r="C50" s="20" t="s">
        <v>302</v>
      </c>
      <c r="D50" s="21" t="s">
        <v>303</v>
      </c>
      <c r="E50" s="27">
        <v>50</v>
      </c>
      <c r="F50" s="27">
        <v>50</v>
      </c>
      <c r="G50" s="28" t="s">
        <v>117</v>
      </c>
      <c r="H50" s="20"/>
      <c r="I50" s="130"/>
      <c r="J50" s="63"/>
      <c r="K50" s="63"/>
      <c r="L50" s="63"/>
      <c r="M50" s="63"/>
      <c r="N50" s="63"/>
      <c r="O50" s="63"/>
      <c r="P50" s="23"/>
    </row>
    <row r="51" spans="1:16" ht="15.75" thickBot="1" x14ac:dyDescent="0.3">
      <c r="A51" s="18" t="s">
        <v>304</v>
      </c>
      <c r="B51" s="19" t="s">
        <v>305</v>
      </c>
      <c r="C51" s="20" t="s">
        <v>306</v>
      </c>
      <c r="D51" s="21" t="s">
        <v>307</v>
      </c>
      <c r="E51" s="27">
        <v>100</v>
      </c>
      <c r="F51" s="27">
        <v>0</v>
      </c>
      <c r="G51" s="28" t="s">
        <v>101</v>
      </c>
      <c r="H51" s="20"/>
      <c r="I51" s="130"/>
      <c r="J51" s="63"/>
      <c r="K51" s="129" t="s">
        <v>824</v>
      </c>
      <c r="L51" s="63"/>
      <c r="M51" s="63"/>
      <c r="N51" s="63"/>
      <c r="O51" s="63"/>
      <c r="P51" s="23"/>
    </row>
    <row r="52" spans="1:16" ht="15.75" thickBot="1" x14ac:dyDescent="0.3">
      <c r="A52" s="18" t="s">
        <v>308</v>
      </c>
      <c r="B52" s="19" t="s">
        <v>309</v>
      </c>
      <c r="C52" s="20" t="s">
        <v>310</v>
      </c>
      <c r="D52" s="21" t="s">
        <v>311</v>
      </c>
      <c r="E52" s="27">
        <v>100</v>
      </c>
      <c r="F52" s="27">
        <v>0</v>
      </c>
      <c r="G52" s="28" t="s">
        <v>108</v>
      </c>
      <c r="H52" s="20"/>
      <c r="I52" s="130"/>
      <c r="J52" s="63"/>
      <c r="K52" s="130"/>
      <c r="L52" s="63"/>
      <c r="M52" s="63"/>
      <c r="N52" s="63"/>
      <c r="O52" s="63"/>
      <c r="P52" s="23"/>
    </row>
    <row r="53" spans="1:16" ht="15.75" thickBot="1" x14ac:dyDescent="0.3">
      <c r="A53" s="18" t="s">
        <v>312</v>
      </c>
      <c r="B53" s="19" t="s">
        <v>313</v>
      </c>
      <c r="C53" s="20" t="s">
        <v>314</v>
      </c>
      <c r="D53" s="21" t="s">
        <v>315</v>
      </c>
      <c r="E53" s="27">
        <v>50</v>
      </c>
      <c r="F53" s="27">
        <v>50</v>
      </c>
      <c r="G53" s="28" t="s">
        <v>117</v>
      </c>
      <c r="H53" s="20"/>
      <c r="I53" s="130"/>
      <c r="J53" s="63"/>
      <c r="K53" s="130"/>
      <c r="L53" s="63"/>
      <c r="M53" s="63"/>
      <c r="N53" s="63"/>
      <c r="O53" s="63"/>
      <c r="P53" s="23"/>
    </row>
    <row r="54" spans="1:16" ht="15.75" thickBot="1" x14ac:dyDescent="0.3">
      <c r="A54" s="18" t="s">
        <v>316</v>
      </c>
      <c r="B54" s="19" t="s">
        <v>317</v>
      </c>
      <c r="C54" s="20" t="s">
        <v>318</v>
      </c>
      <c r="D54" s="21" t="s">
        <v>319</v>
      </c>
      <c r="E54" s="27">
        <v>25</v>
      </c>
      <c r="F54" s="27">
        <v>75</v>
      </c>
      <c r="G54" s="28" t="s">
        <v>108</v>
      </c>
      <c r="H54" s="20"/>
      <c r="I54" s="131"/>
      <c r="J54" s="63"/>
      <c r="K54" s="131"/>
      <c r="L54" s="63"/>
      <c r="M54" s="63"/>
      <c r="N54" s="63"/>
      <c r="O54" s="63"/>
      <c r="P54" s="23"/>
    </row>
    <row r="55" spans="1:16" ht="15.75" thickBot="1" x14ac:dyDescent="0.3">
      <c r="A55" s="18" t="s">
        <v>320</v>
      </c>
      <c r="B55" s="19" t="s">
        <v>321</v>
      </c>
      <c r="C55" s="20" t="s">
        <v>322</v>
      </c>
      <c r="D55" s="21" t="s">
        <v>323</v>
      </c>
      <c r="E55" s="27">
        <v>50</v>
      </c>
      <c r="F55" s="27">
        <v>50</v>
      </c>
      <c r="G55" s="28" t="s">
        <v>117</v>
      </c>
      <c r="H55" s="30" t="s">
        <v>324</v>
      </c>
      <c r="I55" s="63"/>
      <c r="J55" s="63"/>
      <c r="K55" s="63"/>
      <c r="L55" s="63"/>
      <c r="M55" s="63"/>
      <c r="N55" s="63"/>
      <c r="O55" s="63"/>
      <c r="P55" s="23"/>
    </row>
    <row r="56" spans="1:16" ht="15.75" thickBot="1" x14ac:dyDescent="0.3">
      <c r="A56" s="18" t="s">
        <v>325</v>
      </c>
      <c r="B56" s="19" t="s">
        <v>326</v>
      </c>
      <c r="C56" s="20" t="s">
        <v>327</v>
      </c>
      <c r="D56" s="21" t="s">
        <v>328</v>
      </c>
      <c r="E56" s="27">
        <v>75</v>
      </c>
      <c r="F56" s="27">
        <v>25</v>
      </c>
      <c r="G56" s="28" t="s">
        <v>101</v>
      </c>
      <c r="H56" s="20"/>
      <c r="I56" s="63"/>
      <c r="J56" s="63"/>
      <c r="K56" s="63"/>
      <c r="L56" s="63"/>
      <c r="M56" s="63"/>
      <c r="N56" s="63"/>
      <c r="O56" s="63"/>
      <c r="P56" s="23"/>
    </row>
    <row r="57" spans="1:16" ht="15.75" thickBot="1" x14ac:dyDescent="0.3">
      <c r="A57" s="18" t="s">
        <v>329</v>
      </c>
      <c r="B57" s="19" t="s">
        <v>330</v>
      </c>
      <c r="C57" s="20" t="s">
        <v>331</v>
      </c>
      <c r="D57" s="21" t="s">
        <v>332</v>
      </c>
      <c r="E57" s="27">
        <v>50</v>
      </c>
      <c r="F57" s="27">
        <v>50</v>
      </c>
      <c r="G57" s="28" t="s">
        <v>108</v>
      </c>
      <c r="H57" s="30" t="s">
        <v>333</v>
      </c>
      <c r="I57" s="63"/>
      <c r="J57" s="63"/>
      <c r="K57" s="63"/>
      <c r="L57" s="63"/>
      <c r="M57" s="63"/>
      <c r="N57" s="63"/>
      <c r="O57" s="63"/>
      <c r="P57" s="23"/>
    </row>
    <row r="58" spans="1:16" ht="15.75" thickBot="1" x14ac:dyDescent="0.3">
      <c r="A58" s="18" t="s">
        <v>334</v>
      </c>
      <c r="B58" s="19" t="s">
        <v>335</v>
      </c>
      <c r="C58" s="20" t="s">
        <v>336</v>
      </c>
      <c r="D58" s="21" t="s">
        <v>337</v>
      </c>
      <c r="E58" s="27">
        <v>50</v>
      </c>
      <c r="F58" s="27">
        <v>50</v>
      </c>
      <c r="G58" s="28" t="s">
        <v>101</v>
      </c>
      <c r="H58" s="20"/>
      <c r="I58" s="63"/>
      <c r="J58" s="63"/>
      <c r="K58" s="63"/>
      <c r="L58" s="63" t="s">
        <v>828</v>
      </c>
      <c r="M58" s="63"/>
      <c r="N58" s="63"/>
      <c r="O58" s="63"/>
      <c r="P58" s="23"/>
    </row>
    <row r="59" spans="1:16" ht="15.75" thickBot="1" x14ac:dyDescent="0.3">
      <c r="A59" s="18" t="s">
        <v>338</v>
      </c>
      <c r="B59" s="19" t="s">
        <v>339</v>
      </c>
      <c r="C59" s="20" t="s">
        <v>340</v>
      </c>
      <c r="D59" s="21" t="s">
        <v>341</v>
      </c>
      <c r="E59" s="27">
        <v>75</v>
      </c>
      <c r="F59" s="27">
        <v>25</v>
      </c>
      <c r="G59" s="28" t="s">
        <v>108</v>
      </c>
      <c r="H59" s="20"/>
      <c r="I59" s="63"/>
      <c r="J59" s="63"/>
      <c r="K59" s="63"/>
      <c r="L59" s="63"/>
      <c r="M59" s="63"/>
      <c r="N59" s="63"/>
      <c r="O59" s="63"/>
      <c r="P59" s="23"/>
    </row>
    <row r="60" spans="1:16" ht="15.75" thickBot="1" x14ac:dyDescent="0.3">
      <c r="A60" s="18" t="s">
        <v>342</v>
      </c>
      <c r="B60" s="19" t="s">
        <v>343</v>
      </c>
      <c r="C60" s="20" t="s">
        <v>344</v>
      </c>
      <c r="D60" s="21" t="s">
        <v>345</v>
      </c>
      <c r="E60" s="27">
        <v>75</v>
      </c>
      <c r="F60" s="27">
        <v>25</v>
      </c>
      <c r="G60" s="28" t="s">
        <v>117</v>
      </c>
      <c r="H60" s="30" t="s">
        <v>346</v>
      </c>
      <c r="I60" s="63"/>
      <c r="J60" s="63"/>
      <c r="K60" s="63"/>
      <c r="L60" s="63"/>
      <c r="M60" s="63"/>
      <c r="N60" s="63"/>
      <c r="O60" s="63"/>
      <c r="P60" s="23"/>
    </row>
    <row r="61" spans="1:16" ht="15.75" thickBot="1" x14ac:dyDescent="0.3">
      <c r="A61" s="18" t="s">
        <v>347</v>
      </c>
      <c r="B61" s="19" t="s">
        <v>348</v>
      </c>
      <c r="C61" s="20" t="s">
        <v>349</v>
      </c>
      <c r="D61" s="21" t="s">
        <v>350</v>
      </c>
      <c r="E61" s="27">
        <v>75</v>
      </c>
      <c r="F61" s="27">
        <v>25</v>
      </c>
      <c r="G61" s="28" t="s">
        <v>101</v>
      </c>
      <c r="H61" s="20"/>
      <c r="I61" s="129" t="s">
        <v>808</v>
      </c>
      <c r="J61" s="63"/>
      <c r="K61" s="63"/>
      <c r="L61" s="63"/>
      <c r="M61" s="63"/>
      <c r="N61" s="63"/>
      <c r="O61" s="63"/>
      <c r="P61" s="23"/>
    </row>
    <row r="62" spans="1:16" ht="15.75" thickBot="1" x14ac:dyDescent="0.3">
      <c r="A62" s="18" t="s">
        <v>351</v>
      </c>
      <c r="B62" s="19" t="s">
        <v>352</v>
      </c>
      <c r="C62" s="20" t="s">
        <v>353</v>
      </c>
      <c r="D62" s="21" t="s">
        <v>354</v>
      </c>
      <c r="E62" s="27">
        <v>75</v>
      </c>
      <c r="F62" s="27">
        <v>25</v>
      </c>
      <c r="G62" s="28" t="s">
        <v>108</v>
      </c>
      <c r="H62" s="20"/>
      <c r="I62" s="130"/>
      <c r="J62" s="63"/>
      <c r="K62" s="63"/>
      <c r="L62" s="63"/>
      <c r="M62" s="63"/>
      <c r="N62" s="63"/>
      <c r="O62" s="63"/>
      <c r="P62" s="23"/>
    </row>
    <row r="63" spans="1:16" ht="15.75" thickBot="1" x14ac:dyDescent="0.3">
      <c r="A63" s="18" t="s">
        <v>355</v>
      </c>
      <c r="B63" s="19" t="s">
        <v>356</v>
      </c>
      <c r="C63" s="20" t="s">
        <v>357</v>
      </c>
      <c r="D63" s="21" t="s">
        <v>358</v>
      </c>
      <c r="E63" s="27">
        <v>0</v>
      </c>
      <c r="F63" s="27">
        <v>100</v>
      </c>
      <c r="G63" s="28" t="s">
        <v>117</v>
      </c>
      <c r="H63" s="20"/>
      <c r="I63" s="131"/>
      <c r="J63" s="63"/>
      <c r="K63" s="63"/>
      <c r="L63" s="63"/>
      <c r="M63" s="63"/>
      <c r="N63" s="63" t="s">
        <v>839</v>
      </c>
      <c r="O63" s="63"/>
      <c r="P63" s="23"/>
    </row>
    <row r="64" spans="1:16" ht="15.75" thickBot="1" x14ac:dyDescent="0.3">
      <c r="A64" s="18" t="s">
        <v>359</v>
      </c>
      <c r="B64" s="19" t="s">
        <v>360</v>
      </c>
      <c r="C64" s="20" t="s">
        <v>361</v>
      </c>
      <c r="D64" s="21" t="s">
        <v>362</v>
      </c>
      <c r="E64" s="27">
        <v>75</v>
      </c>
      <c r="F64" s="27">
        <v>25</v>
      </c>
      <c r="G64" s="28" t="s">
        <v>108</v>
      </c>
      <c r="H64" s="20"/>
      <c r="I64" s="63"/>
      <c r="J64" s="63"/>
      <c r="K64" s="129" t="s">
        <v>826</v>
      </c>
      <c r="L64" s="63"/>
      <c r="M64" s="63"/>
      <c r="N64" s="63"/>
      <c r="O64" s="63"/>
      <c r="P64" s="23"/>
    </row>
    <row r="65" spans="1:16" ht="15.75" thickBot="1" x14ac:dyDescent="0.3">
      <c r="A65" s="18" t="s">
        <v>363</v>
      </c>
      <c r="B65" s="19" t="s">
        <v>364</v>
      </c>
      <c r="C65" s="20" t="s">
        <v>365</v>
      </c>
      <c r="D65" s="21" t="s">
        <v>366</v>
      </c>
      <c r="E65" s="27">
        <v>75</v>
      </c>
      <c r="F65" s="27">
        <v>25</v>
      </c>
      <c r="G65" s="28" t="s">
        <v>101</v>
      </c>
      <c r="H65" s="20"/>
      <c r="I65" s="63"/>
      <c r="J65" s="63"/>
      <c r="K65" s="130"/>
      <c r="L65" s="63"/>
      <c r="M65" s="63"/>
      <c r="N65" s="63"/>
      <c r="O65" s="63"/>
      <c r="P65" s="23"/>
    </row>
    <row r="66" spans="1:16" ht="15.75" thickBot="1" x14ac:dyDescent="0.3">
      <c r="A66" s="18" t="s">
        <v>367</v>
      </c>
      <c r="B66" s="19" t="s">
        <v>368</v>
      </c>
      <c r="C66" s="20" t="s">
        <v>369</v>
      </c>
      <c r="D66" s="21" t="s">
        <v>370</v>
      </c>
      <c r="E66" s="27">
        <v>25</v>
      </c>
      <c r="F66" s="27">
        <v>75</v>
      </c>
      <c r="G66" s="28" t="s">
        <v>108</v>
      </c>
      <c r="H66" s="30" t="s">
        <v>371</v>
      </c>
      <c r="I66" s="63"/>
      <c r="J66" s="63"/>
      <c r="K66" s="131"/>
      <c r="L66" s="63"/>
      <c r="M66" s="63"/>
      <c r="N66" s="63"/>
      <c r="O66" s="63"/>
      <c r="P66" s="23"/>
    </row>
    <row r="67" spans="1:16" ht="15.75" thickBot="1" x14ac:dyDescent="0.3">
      <c r="A67" s="18" t="s">
        <v>372</v>
      </c>
      <c r="B67" s="19" t="s">
        <v>373</v>
      </c>
      <c r="C67" s="20" t="s">
        <v>374</v>
      </c>
      <c r="D67" s="21" t="s">
        <v>375</v>
      </c>
      <c r="E67" s="27">
        <v>75</v>
      </c>
      <c r="F67" s="27">
        <v>25</v>
      </c>
      <c r="G67" s="28" t="s">
        <v>117</v>
      </c>
      <c r="H67" s="20"/>
      <c r="I67" s="63"/>
      <c r="J67" s="63" t="s">
        <v>832</v>
      </c>
      <c r="K67" s="63"/>
      <c r="L67" s="63"/>
      <c r="M67" s="63"/>
      <c r="N67" s="63"/>
      <c r="O67" s="63"/>
      <c r="P67" s="23"/>
    </row>
    <row r="68" spans="1:16" ht="15.75" thickBot="1" x14ac:dyDescent="0.3">
      <c r="A68" s="18" t="s">
        <v>376</v>
      </c>
      <c r="B68" s="19" t="s">
        <v>377</v>
      </c>
      <c r="C68" s="20" t="s">
        <v>378</v>
      </c>
      <c r="D68" s="21" t="s">
        <v>379</v>
      </c>
      <c r="E68" s="27">
        <v>25</v>
      </c>
      <c r="F68" s="27">
        <v>75</v>
      </c>
      <c r="G68" s="28" t="s">
        <v>101</v>
      </c>
      <c r="H68" s="20"/>
      <c r="I68" s="63"/>
      <c r="J68" s="63"/>
      <c r="K68" s="63"/>
      <c r="L68" s="63"/>
      <c r="M68" s="63" t="s">
        <v>804</v>
      </c>
      <c r="N68" s="63"/>
      <c r="O68" s="63"/>
      <c r="P68" s="23"/>
    </row>
    <row r="69" spans="1:16" ht="15.75" thickBot="1" x14ac:dyDescent="0.3">
      <c r="A69" s="18" t="s">
        <v>380</v>
      </c>
      <c r="B69" s="19" t="s">
        <v>381</v>
      </c>
      <c r="C69" s="20" t="s">
        <v>382</v>
      </c>
      <c r="D69" s="21" t="s">
        <v>383</v>
      </c>
      <c r="E69" s="27"/>
      <c r="F69" s="27"/>
      <c r="G69" s="28"/>
      <c r="H69" s="20"/>
      <c r="I69" s="63"/>
      <c r="J69" s="63"/>
      <c r="K69" s="63"/>
      <c r="L69" s="63"/>
      <c r="M69" s="63"/>
      <c r="N69" s="63"/>
      <c r="O69" s="63"/>
      <c r="P69" s="23"/>
    </row>
    <row r="70" spans="1:16" ht="15.75" thickBot="1" x14ac:dyDescent="0.3">
      <c r="A70" s="18" t="s">
        <v>384</v>
      </c>
      <c r="B70" s="19" t="s">
        <v>385</v>
      </c>
      <c r="C70" s="20" t="s">
        <v>386</v>
      </c>
      <c r="D70" s="21" t="s">
        <v>387</v>
      </c>
      <c r="E70" s="27">
        <v>25</v>
      </c>
      <c r="F70" s="27">
        <v>75</v>
      </c>
      <c r="G70" s="28" t="s">
        <v>101</v>
      </c>
      <c r="H70" s="20"/>
      <c r="I70" s="63"/>
      <c r="J70" s="63"/>
      <c r="K70" s="63"/>
      <c r="L70" s="63"/>
      <c r="M70" s="63"/>
      <c r="N70" s="63"/>
      <c r="O70" s="63"/>
      <c r="P70" s="23"/>
    </row>
    <row r="71" spans="1:16" ht="15.75" thickBot="1" x14ac:dyDescent="0.3">
      <c r="A71" s="18" t="s">
        <v>388</v>
      </c>
      <c r="B71" s="19" t="s">
        <v>389</v>
      </c>
      <c r="C71" s="20" t="s">
        <v>390</v>
      </c>
      <c r="D71" s="21" t="s">
        <v>391</v>
      </c>
      <c r="E71" s="27">
        <v>50</v>
      </c>
      <c r="F71" s="27">
        <v>50</v>
      </c>
      <c r="G71" s="28" t="s">
        <v>101</v>
      </c>
      <c r="H71" s="20"/>
      <c r="I71" s="129" t="s">
        <v>807</v>
      </c>
      <c r="J71" s="63"/>
      <c r="K71" s="63"/>
      <c r="L71" s="63"/>
      <c r="M71" s="63"/>
      <c r="N71" s="63"/>
      <c r="O71" s="63"/>
      <c r="P71" s="23"/>
    </row>
    <row r="72" spans="1:16" ht="15.75" thickBot="1" x14ac:dyDescent="0.3">
      <c r="A72" s="18" t="s">
        <v>392</v>
      </c>
      <c r="B72" s="19" t="s">
        <v>393</v>
      </c>
      <c r="C72" s="20" t="s">
        <v>394</v>
      </c>
      <c r="D72" s="21" t="s">
        <v>395</v>
      </c>
      <c r="E72" s="27">
        <v>25</v>
      </c>
      <c r="F72" s="27">
        <v>75</v>
      </c>
      <c r="G72" s="28" t="s">
        <v>101</v>
      </c>
      <c r="H72" s="30" t="s">
        <v>396</v>
      </c>
      <c r="I72" s="130"/>
      <c r="J72" s="129" t="s">
        <v>823</v>
      </c>
      <c r="K72" s="63"/>
      <c r="L72" s="63"/>
      <c r="M72" s="63"/>
      <c r="N72" s="63"/>
      <c r="O72" s="63"/>
      <c r="P72" s="23"/>
    </row>
    <row r="73" spans="1:16" ht="15.75" thickBot="1" x14ac:dyDescent="0.3">
      <c r="A73" s="18" t="s">
        <v>397</v>
      </c>
      <c r="B73" s="19" t="s">
        <v>398</v>
      </c>
      <c r="C73" s="20" t="s">
        <v>399</v>
      </c>
      <c r="D73" s="21" t="s">
        <v>400</v>
      </c>
      <c r="E73" s="27">
        <v>50</v>
      </c>
      <c r="F73" s="27">
        <v>50</v>
      </c>
      <c r="G73" s="28" t="s">
        <v>117</v>
      </c>
      <c r="H73" s="20"/>
      <c r="I73" s="130"/>
      <c r="J73" s="130"/>
      <c r="K73" s="63"/>
      <c r="L73" s="63"/>
      <c r="M73" s="63"/>
      <c r="N73" s="63"/>
      <c r="O73" s="63"/>
      <c r="P73" s="23"/>
    </row>
    <row r="74" spans="1:16" ht="15.75" thickBot="1" x14ac:dyDescent="0.3">
      <c r="A74" s="18" t="s">
        <v>401</v>
      </c>
      <c r="B74" s="19" t="s">
        <v>402</v>
      </c>
      <c r="C74" s="20" t="s">
        <v>403</v>
      </c>
      <c r="D74" s="21" t="s">
        <v>404</v>
      </c>
      <c r="E74" s="27">
        <v>50</v>
      </c>
      <c r="F74" s="27">
        <v>50</v>
      </c>
      <c r="G74" s="28" t="s">
        <v>108</v>
      </c>
      <c r="H74" s="20"/>
      <c r="I74" s="131"/>
      <c r="J74" s="130"/>
      <c r="K74" s="63"/>
      <c r="L74" s="63"/>
      <c r="M74" s="63"/>
      <c r="N74" s="63"/>
      <c r="O74" s="63"/>
      <c r="P74" s="23"/>
    </row>
    <row r="75" spans="1:16" ht="15.75" thickBot="1" x14ac:dyDescent="0.3">
      <c r="A75" s="18" t="s">
        <v>405</v>
      </c>
      <c r="B75" s="19" t="s">
        <v>406</v>
      </c>
      <c r="C75" s="20" t="s">
        <v>407</v>
      </c>
      <c r="D75" s="22"/>
      <c r="E75" s="27">
        <v>50</v>
      </c>
      <c r="F75" s="27">
        <v>50</v>
      </c>
      <c r="G75" s="28" t="s">
        <v>101</v>
      </c>
      <c r="H75" s="30" t="s">
        <v>408</v>
      </c>
      <c r="I75" s="63"/>
      <c r="J75" s="131"/>
      <c r="K75" s="63"/>
      <c r="L75" s="63"/>
      <c r="M75" s="63"/>
      <c r="N75" s="63"/>
      <c r="O75" s="63"/>
      <c r="P75" s="23"/>
    </row>
    <row r="76" spans="1:16" ht="15.75" thickBot="1" x14ac:dyDescent="0.3">
      <c r="A76" s="18" t="s">
        <v>409</v>
      </c>
      <c r="B76" s="19" t="s">
        <v>410</v>
      </c>
      <c r="C76" s="20" t="s">
        <v>411</v>
      </c>
      <c r="D76" s="21" t="s">
        <v>412</v>
      </c>
      <c r="E76" s="27">
        <v>50</v>
      </c>
      <c r="F76" s="27">
        <v>50</v>
      </c>
      <c r="G76" s="28"/>
      <c r="H76" s="20"/>
      <c r="I76" s="63"/>
      <c r="J76" s="63"/>
      <c r="K76" s="63"/>
      <c r="L76" s="129" t="s">
        <v>833</v>
      </c>
      <c r="M76" s="63"/>
      <c r="N76" s="63"/>
      <c r="O76" s="63"/>
      <c r="P76" s="23"/>
    </row>
    <row r="77" spans="1:16" ht="15.75" thickBot="1" x14ac:dyDescent="0.3">
      <c r="A77" s="18" t="s">
        <v>413</v>
      </c>
      <c r="B77" s="19" t="s">
        <v>414</v>
      </c>
      <c r="C77" s="20" t="s">
        <v>415</v>
      </c>
      <c r="D77" s="21" t="s">
        <v>416</v>
      </c>
      <c r="E77" s="27">
        <v>75</v>
      </c>
      <c r="F77" s="27">
        <v>25</v>
      </c>
      <c r="G77" s="28"/>
      <c r="H77" s="20"/>
      <c r="I77" s="63"/>
      <c r="J77" s="63"/>
      <c r="K77" s="63"/>
      <c r="L77" s="130"/>
      <c r="M77" s="63"/>
      <c r="N77" s="63"/>
      <c r="O77" s="63"/>
      <c r="P77" s="23"/>
    </row>
    <row r="78" spans="1:16" ht="15.75" thickBot="1" x14ac:dyDescent="0.3">
      <c r="A78" s="18" t="s">
        <v>417</v>
      </c>
      <c r="B78" s="19" t="s">
        <v>418</v>
      </c>
      <c r="C78" s="20" t="s">
        <v>419</v>
      </c>
      <c r="D78" s="21" t="s">
        <v>420</v>
      </c>
      <c r="E78" s="27">
        <v>50</v>
      </c>
      <c r="F78" s="27">
        <v>50</v>
      </c>
      <c r="G78" s="28"/>
      <c r="H78" s="20"/>
      <c r="I78" s="63"/>
      <c r="J78" s="63"/>
      <c r="K78" s="63"/>
      <c r="L78" s="131"/>
      <c r="M78" s="63"/>
      <c r="N78" s="63"/>
      <c r="O78" s="63"/>
      <c r="P78" s="23"/>
    </row>
    <row r="79" spans="1:16" ht="15.75" thickBot="1" x14ac:dyDescent="0.3">
      <c r="A79" s="18" t="s">
        <v>421</v>
      </c>
      <c r="B79" s="19" t="s">
        <v>422</v>
      </c>
      <c r="C79" s="20" t="s">
        <v>423</v>
      </c>
      <c r="D79" s="21" t="s">
        <v>424</v>
      </c>
      <c r="E79" s="27">
        <v>75</v>
      </c>
      <c r="F79" s="27">
        <v>25</v>
      </c>
      <c r="G79" s="28"/>
      <c r="H79" s="20"/>
      <c r="I79" s="63" t="s">
        <v>815</v>
      </c>
      <c r="J79" s="63"/>
      <c r="K79" s="63"/>
      <c r="L79" s="63"/>
      <c r="M79" s="63"/>
      <c r="N79" s="63"/>
      <c r="O79" s="63"/>
      <c r="P79" s="23"/>
    </row>
    <row r="80" spans="1:16" ht="15.75" thickBot="1" x14ac:dyDescent="0.3">
      <c r="A80" s="18" t="s">
        <v>425</v>
      </c>
      <c r="B80" s="19" t="s">
        <v>426</v>
      </c>
      <c r="C80" s="20" t="s">
        <v>427</v>
      </c>
      <c r="D80" s="21" t="s">
        <v>428</v>
      </c>
      <c r="E80" s="27">
        <v>75</v>
      </c>
      <c r="F80" s="27">
        <v>25</v>
      </c>
      <c r="G80" s="28"/>
      <c r="H80" s="20"/>
      <c r="I80" s="63"/>
      <c r="J80" s="63"/>
      <c r="K80" s="63"/>
      <c r="L80" s="63"/>
      <c r="M80" s="63"/>
      <c r="N80" s="63"/>
      <c r="O80" s="63"/>
      <c r="P80" s="23"/>
    </row>
    <row r="81" spans="1:16" ht="15.75" thickBot="1" x14ac:dyDescent="0.3">
      <c r="A81" s="18" t="s">
        <v>429</v>
      </c>
      <c r="B81" s="19" t="s">
        <v>430</v>
      </c>
      <c r="C81" s="20" t="s">
        <v>431</v>
      </c>
      <c r="D81" s="21" t="s">
        <v>432</v>
      </c>
      <c r="E81" s="27">
        <v>50</v>
      </c>
      <c r="F81" s="27">
        <v>50</v>
      </c>
      <c r="G81" s="28"/>
      <c r="H81" s="20"/>
      <c r="I81" s="63"/>
      <c r="J81" s="63"/>
      <c r="K81" s="63"/>
      <c r="L81" s="63"/>
      <c r="M81" s="63"/>
      <c r="N81" s="63"/>
      <c r="O81" s="63"/>
      <c r="P81" s="23"/>
    </row>
    <row r="82" spans="1:16" ht="15.75" thickBot="1" x14ac:dyDescent="0.3">
      <c r="A82" s="18" t="s">
        <v>433</v>
      </c>
      <c r="B82" s="19" t="s">
        <v>434</v>
      </c>
      <c r="C82" s="20" t="s">
        <v>435</v>
      </c>
      <c r="D82" s="21" t="s">
        <v>436</v>
      </c>
      <c r="E82" s="27">
        <v>75</v>
      </c>
      <c r="F82" s="27">
        <v>25</v>
      </c>
      <c r="G82" s="28"/>
      <c r="H82" s="20"/>
      <c r="I82" s="63"/>
      <c r="J82" s="63"/>
      <c r="K82" s="63"/>
      <c r="L82" s="63"/>
      <c r="M82" s="63"/>
      <c r="N82" s="63"/>
      <c r="O82" s="63"/>
      <c r="P82" s="23"/>
    </row>
    <row r="83" spans="1:16" ht="15.75" thickBot="1" x14ac:dyDescent="0.3">
      <c r="A83" s="18" t="s">
        <v>437</v>
      </c>
      <c r="B83" s="19" t="s">
        <v>438</v>
      </c>
      <c r="C83" s="20" t="s">
        <v>439</v>
      </c>
      <c r="D83" s="21" t="s">
        <v>440</v>
      </c>
      <c r="E83" s="27"/>
      <c r="F83" s="27"/>
      <c r="G83" s="28"/>
      <c r="H83" s="20"/>
      <c r="I83" s="63"/>
      <c r="J83" s="63"/>
      <c r="K83" s="63"/>
      <c r="L83" s="63"/>
      <c r="M83" s="63"/>
      <c r="N83" s="63"/>
      <c r="O83" s="63"/>
      <c r="P83" s="23"/>
    </row>
    <row r="84" spans="1:16" ht="15.75" thickBot="1" x14ac:dyDescent="0.3">
      <c r="A84" s="18" t="s">
        <v>441</v>
      </c>
      <c r="B84" s="19" t="s">
        <v>442</v>
      </c>
      <c r="C84" s="20" t="s">
        <v>443</v>
      </c>
      <c r="D84" s="21" t="s">
        <v>444</v>
      </c>
      <c r="E84" s="27"/>
      <c r="F84" s="27"/>
      <c r="G84" s="28"/>
      <c r="H84" s="20"/>
      <c r="I84" s="63"/>
      <c r="J84" s="63"/>
      <c r="K84" s="63"/>
      <c r="L84" s="63"/>
      <c r="M84" s="63"/>
      <c r="N84" s="63"/>
      <c r="O84" s="63"/>
      <c r="P84" s="23"/>
    </row>
    <row r="85" spans="1:16" ht="15.75" thickBot="1" x14ac:dyDescent="0.3">
      <c r="A85" s="18" t="s">
        <v>445</v>
      </c>
      <c r="B85" s="19" t="s">
        <v>446</v>
      </c>
      <c r="C85" s="20" t="s">
        <v>447</v>
      </c>
      <c r="D85" s="21" t="s">
        <v>448</v>
      </c>
      <c r="E85" s="27"/>
      <c r="F85" s="27"/>
      <c r="G85" s="28"/>
      <c r="H85" s="20"/>
      <c r="I85" s="63"/>
      <c r="J85" s="63"/>
      <c r="K85" s="63"/>
      <c r="L85" s="63"/>
      <c r="M85" s="63"/>
      <c r="N85" s="63"/>
      <c r="O85" s="63"/>
      <c r="P85" s="23"/>
    </row>
    <row r="86" spans="1:16" ht="15.75" thickBot="1" x14ac:dyDescent="0.3">
      <c r="A86" s="18" t="s">
        <v>449</v>
      </c>
      <c r="B86" s="19" t="s">
        <v>450</v>
      </c>
      <c r="C86" s="20" t="s">
        <v>451</v>
      </c>
      <c r="D86" s="21" t="s">
        <v>452</v>
      </c>
      <c r="E86" s="27">
        <v>75</v>
      </c>
      <c r="F86" s="27">
        <v>25</v>
      </c>
      <c r="G86" s="28"/>
      <c r="H86" s="20"/>
      <c r="I86" s="63"/>
      <c r="J86" s="63"/>
      <c r="K86" s="63"/>
      <c r="L86" s="63"/>
      <c r="M86" s="63"/>
      <c r="N86" s="63"/>
      <c r="O86" s="63"/>
      <c r="P86" s="23"/>
    </row>
    <row r="87" spans="1:16" ht="15.75" thickBot="1" x14ac:dyDescent="0.3">
      <c r="A87" s="18" t="s">
        <v>453</v>
      </c>
      <c r="B87" s="19" t="s">
        <v>454</v>
      </c>
      <c r="C87" s="20" t="s">
        <v>455</v>
      </c>
      <c r="D87" s="21" t="s">
        <v>456</v>
      </c>
      <c r="E87" s="27"/>
      <c r="F87" s="27"/>
      <c r="G87" s="28"/>
      <c r="H87" s="20"/>
      <c r="I87" s="63"/>
      <c r="J87" s="63"/>
      <c r="K87" s="63"/>
      <c r="L87" s="63"/>
      <c r="M87" s="63"/>
      <c r="N87" s="63"/>
      <c r="O87" s="63"/>
      <c r="P87" s="23"/>
    </row>
    <row r="88" spans="1:16" ht="15.75" thickBot="1" x14ac:dyDescent="0.3">
      <c r="A88" s="18" t="s">
        <v>457</v>
      </c>
      <c r="B88" s="19" t="s">
        <v>458</v>
      </c>
      <c r="C88" s="20" t="s">
        <v>459</v>
      </c>
      <c r="D88" s="21" t="s">
        <v>460</v>
      </c>
      <c r="E88" s="27"/>
      <c r="F88" s="27"/>
      <c r="G88" s="28"/>
      <c r="H88" s="20"/>
      <c r="I88" s="63"/>
      <c r="J88" s="63"/>
      <c r="K88" s="63"/>
      <c r="L88" s="63"/>
      <c r="M88" s="63"/>
      <c r="N88" s="63"/>
      <c r="O88" s="63"/>
      <c r="P88" s="23"/>
    </row>
    <row r="89" spans="1:16" ht="15.75" thickBot="1" x14ac:dyDescent="0.3">
      <c r="A89" s="18" t="s">
        <v>461</v>
      </c>
      <c r="B89" s="19" t="s">
        <v>462</v>
      </c>
      <c r="C89" s="20" t="s">
        <v>463</v>
      </c>
      <c r="D89" s="21" t="s">
        <v>464</v>
      </c>
      <c r="E89" s="27"/>
      <c r="F89" s="27"/>
      <c r="G89" s="28"/>
      <c r="H89" s="20"/>
      <c r="I89" s="63"/>
      <c r="J89" s="63"/>
      <c r="K89" s="63"/>
      <c r="L89" s="63"/>
      <c r="M89" s="63"/>
      <c r="N89" s="63"/>
      <c r="O89" s="63"/>
      <c r="P89" s="23"/>
    </row>
    <row r="90" spans="1:16" ht="15.75" thickBot="1" x14ac:dyDescent="0.3">
      <c r="A90" s="18" t="s">
        <v>465</v>
      </c>
      <c r="B90" s="19" t="s">
        <v>466</v>
      </c>
      <c r="C90" s="20" t="s">
        <v>467</v>
      </c>
      <c r="D90" s="21" t="s">
        <v>468</v>
      </c>
      <c r="E90" s="27">
        <v>50</v>
      </c>
      <c r="F90" s="27">
        <v>50</v>
      </c>
      <c r="G90" s="28"/>
      <c r="H90" s="20"/>
      <c r="I90" s="63"/>
      <c r="J90" s="63"/>
      <c r="K90" s="63"/>
      <c r="L90" s="63"/>
      <c r="M90" s="63"/>
      <c r="N90" s="63"/>
      <c r="O90" s="63"/>
      <c r="P90" s="23"/>
    </row>
    <row r="91" spans="1:16" ht="15.75" thickBot="1" x14ac:dyDescent="0.3">
      <c r="A91" s="18" t="s">
        <v>469</v>
      </c>
      <c r="B91" s="19" t="s">
        <v>470</v>
      </c>
      <c r="C91" s="20" t="s">
        <v>471</v>
      </c>
      <c r="D91" s="21" t="s">
        <v>472</v>
      </c>
      <c r="E91" s="27"/>
      <c r="F91" s="27"/>
      <c r="G91" s="28"/>
      <c r="H91" s="20"/>
      <c r="I91" s="63"/>
      <c r="J91" s="63"/>
      <c r="K91" s="63"/>
      <c r="L91" s="63"/>
      <c r="M91" s="63"/>
      <c r="N91" s="63"/>
      <c r="O91" s="63"/>
      <c r="P91" s="23"/>
    </row>
    <row r="92" spans="1:16" ht="15.75" thickBot="1" x14ac:dyDescent="0.3">
      <c r="A92" s="18" t="s">
        <v>473</v>
      </c>
      <c r="B92" s="19" t="s">
        <v>474</v>
      </c>
      <c r="C92" s="20" t="s">
        <v>475</v>
      </c>
      <c r="D92" s="21" t="s">
        <v>476</v>
      </c>
      <c r="E92" s="27"/>
      <c r="F92" s="27"/>
      <c r="G92" s="28"/>
      <c r="H92" s="20"/>
      <c r="I92" s="63"/>
      <c r="J92" s="63"/>
      <c r="K92" s="63"/>
      <c r="L92" s="63"/>
      <c r="M92" s="63"/>
      <c r="N92" s="63"/>
      <c r="O92" s="63"/>
      <c r="P92" s="23"/>
    </row>
    <row r="93" spans="1:16" ht="15.75" thickBot="1" x14ac:dyDescent="0.3">
      <c r="A93" s="18" t="s">
        <v>477</v>
      </c>
      <c r="B93" s="19" t="s">
        <v>478</v>
      </c>
      <c r="C93" s="20" t="s">
        <v>479</v>
      </c>
      <c r="D93" s="21" t="s">
        <v>480</v>
      </c>
      <c r="E93" s="27"/>
      <c r="F93" s="27"/>
      <c r="G93" s="28"/>
      <c r="H93" s="20"/>
      <c r="I93" s="63"/>
      <c r="J93" s="63"/>
      <c r="K93" s="63"/>
      <c r="L93" s="63"/>
      <c r="M93" s="63"/>
      <c r="N93" s="63"/>
      <c r="O93" s="63"/>
      <c r="P93" s="23"/>
    </row>
    <row r="94" spans="1:16" ht="15.75" thickBot="1" x14ac:dyDescent="0.3">
      <c r="A94" s="18" t="s">
        <v>481</v>
      </c>
      <c r="B94" s="19" t="s">
        <v>482</v>
      </c>
      <c r="C94" s="20" t="s">
        <v>483</v>
      </c>
      <c r="D94" s="21" t="s">
        <v>484</v>
      </c>
      <c r="E94" s="27"/>
      <c r="F94" s="27"/>
      <c r="G94" s="28"/>
      <c r="H94" s="20"/>
      <c r="I94" s="63"/>
      <c r="J94" s="63"/>
      <c r="K94" s="63"/>
      <c r="L94" s="63"/>
      <c r="M94" s="63"/>
      <c r="N94" s="63"/>
      <c r="O94" s="63"/>
      <c r="P94" s="23"/>
    </row>
    <row r="95" spans="1:16" ht="15.75" thickBot="1" x14ac:dyDescent="0.3">
      <c r="A95" s="18" t="s">
        <v>485</v>
      </c>
      <c r="B95" s="19" t="s">
        <v>486</v>
      </c>
      <c r="C95" s="20" t="s">
        <v>487</v>
      </c>
      <c r="D95" s="21" t="s">
        <v>488</v>
      </c>
      <c r="E95" s="27"/>
      <c r="F95" s="27"/>
      <c r="G95" s="28"/>
      <c r="H95" s="20"/>
      <c r="I95" s="63"/>
      <c r="J95" s="63"/>
      <c r="K95" s="63"/>
      <c r="L95" s="63"/>
      <c r="M95" s="63"/>
      <c r="N95" s="63"/>
      <c r="O95" s="63"/>
      <c r="P95" s="23"/>
    </row>
    <row r="96" spans="1:16" ht="15.75" thickBot="1" x14ac:dyDescent="0.3">
      <c r="A96" s="18" t="s">
        <v>489</v>
      </c>
      <c r="B96" s="19" t="s">
        <v>490</v>
      </c>
      <c r="C96" s="20" t="s">
        <v>491</v>
      </c>
      <c r="D96" s="21" t="s">
        <v>492</v>
      </c>
      <c r="E96" s="27"/>
      <c r="F96" s="27"/>
      <c r="G96" s="28"/>
      <c r="H96" s="20"/>
      <c r="I96" s="63"/>
      <c r="J96" s="63"/>
      <c r="K96" s="63"/>
      <c r="L96" s="63"/>
      <c r="M96" s="63"/>
      <c r="N96" s="63"/>
      <c r="O96" s="63"/>
      <c r="P96" s="23"/>
    </row>
    <row r="97" spans="1:16" ht="15.75" thickBot="1" x14ac:dyDescent="0.3">
      <c r="A97" s="18" t="s">
        <v>497</v>
      </c>
      <c r="B97" s="19" t="s">
        <v>498</v>
      </c>
      <c r="C97" s="20" t="s">
        <v>499</v>
      </c>
      <c r="D97" s="21" t="s">
        <v>500</v>
      </c>
      <c r="E97" s="27"/>
      <c r="F97" s="27"/>
      <c r="G97" s="28"/>
      <c r="H97" s="20"/>
      <c r="I97" s="63"/>
      <c r="J97" s="63"/>
      <c r="K97" s="63"/>
      <c r="L97" s="63"/>
      <c r="M97" s="63"/>
      <c r="N97" s="63"/>
      <c r="O97" s="63"/>
      <c r="P97" s="23"/>
    </row>
    <row r="98" spans="1:16" ht="15.75" thickBot="1" x14ac:dyDescent="0.3">
      <c r="A98" s="18" t="s">
        <v>493</v>
      </c>
      <c r="B98" s="19" t="s">
        <v>494</v>
      </c>
      <c r="C98" s="20" t="s">
        <v>495</v>
      </c>
      <c r="D98" s="21" t="s">
        <v>496</v>
      </c>
      <c r="E98" s="27"/>
      <c r="F98" s="27"/>
      <c r="G98" s="28"/>
      <c r="H98" s="20"/>
      <c r="I98" s="63"/>
      <c r="J98" s="63"/>
      <c r="K98" s="63"/>
      <c r="L98" s="63"/>
      <c r="M98" s="63"/>
      <c r="N98" s="63"/>
      <c r="O98" s="63"/>
      <c r="P98" s="23"/>
    </row>
    <row r="99" spans="1:16" ht="15.75" thickBot="1" x14ac:dyDescent="0.3">
      <c r="A99" s="18" t="s">
        <v>501</v>
      </c>
      <c r="B99" s="19" t="s">
        <v>503</v>
      </c>
      <c r="C99" s="20" t="s">
        <v>503</v>
      </c>
      <c r="D99" s="21" t="s">
        <v>502</v>
      </c>
      <c r="E99" s="27"/>
      <c r="F99" s="27"/>
      <c r="G99" s="28"/>
      <c r="H99" s="20"/>
      <c r="I99" s="63"/>
      <c r="J99" s="63"/>
      <c r="K99" s="63"/>
      <c r="L99" s="63"/>
      <c r="M99" s="63"/>
      <c r="N99" s="63"/>
      <c r="O99" s="63"/>
      <c r="P99" s="23"/>
    </row>
    <row r="100" spans="1:16" ht="15.75" thickBot="1" x14ac:dyDescent="0.3">
      <c r="A100" s="18" t="s">
        <v>504</v>
      </c>
      <c r="B100" s="19" t="s">
        <v>505</v>
      </c>
      <c r="C100" s="20" t="s">
        <v>506</v>
      </c>
      <c r="D100" s="21" t="s">
        <v>507</v>
      </c>
      <c r="E100" s="27"/>
      <c r="F100" s="27"/>
      <c r="G100" s="28"/>
      <c r="H100" s="20"/>
      <c r="I100" s="63"/>
      <c r="J100" s="63"/>
      <c r="K100" s="63"/>
      <c r="L100" s="63"/>
      <c r="M100" s="63"/>
      <c r="N100" s="63"/>
      <c r="O100" s="63"/>
      <c r="P100" s="23"/>
    </row>
    <row r="101" spans="1:16" ht="15.75" thickBot="1" x14ac:dyDescent="0.3">
      <c r="A101" s="18" t="s">
        <v>508</v>
      </c>
      <c r="B101" s="19" t="s">
        <v>509</v>
      </c>
      <c r="C101" s="20" t="s">
        <v>510</v>
      </c>
      <c r="D101" s="21" t="s">
        <v>511</v>
      </c>
      <c r="E101" s="27"/>
      <c r="F101" s="27"/>
      <c r="G101" s="28"/>
      <c r="H101" s="20"/>
      <c r="I101" s="63"/>
      <c r="J101" s="63"/>
      <c r="K101" s="63"/>
      <c r="L101" s="63"/>
      <c r="M101" s="63"/>
      <c r="N101" s="63"/>
      <c r="O101" s="63"/>
      <c r="P101" s="23"/>
    </row>
    <row r="102" spans="1:16" ht="15.75" thickBot="1" x14ac:dyDescent="0.3">
      <c r="A102" s="18" t="s">
        <v>512</v>
      </c>
      <c r="B102" s="19"/>
      <c r="C102" s="20"/>
      <c r="D102" s="21"/>
      <c r="E102" s="27"/>
      <c r="F102" s="27"/>
      <c r="G102" s="28"/>
      <c r="H102" s="20"/>
      <c r="I102" s="63"/>
      <c r="J102" s="63"/>
      <c r="K102" s="63"/>
      <c r="L102" s="63"/>
      <c r="M102" s="63"/>
      <c r="N102" s="63"/>
      <c r="O102" s="63"/>
      <c r="P102" s="23"/>
    </row>
    <row r="103" spans="1:16" ht="15.75" thickBot="1" x14ac:dyDescent="0.3">
      <c r="A103" s="18" t="s">
        <v>513</v>
      </c>
      <c r="B103" s="19"/>
      <c r="C103" s="20"/>
      <c r="D103" s="21"/>
      <c r="E103" s="27"/>
      <c r="F103" s="27"/>
      <c r="G103" s="28"/>
      <c r="H103" s="20"/>
      <c r="I103" s="63"/>
      <c r="J103" s="63"/>
      <c r="K103" s="63"/>
      <c r="L103" s="63"/>
      <c r="M103" s="63"/>
      <c r="N103" s="63"/>
      <c r="O103" s="63"/>
      <c r="P103" s="23"/>
    </row>
    <row r="104" spans="1:16" ht="15.75" thickBot="1" x14ac:dyDescent="0.3">
      <c r="A104" s="18" t="s">
        <v>513</v>
      </c>
      <c r="B104" s="19"/>
      <c r="C104" s="20"/>
      <c r="D104" s="21"/>
      <c r="E104" s="27"/>
      <c r="F104" s="27"/>
      <c r="G104" s="28"/>
      <c r="H104" s="20"/>
      <c r="I104" s="63"/>
      <c r="J104" s="63"/>
      <c r="K104" s="63"/>
      <c r="L104" s="63"/>
      <c r="M104" s="63"/>
      <c r="N104" s="63"/>
      <c r="O104" s="63"/>
      <c r="P104" s="23"/>
    </row>
    <row r="105" spans="1:16" ht="15.75" thickBot="1" x14ac:dyDescent="0.3">
      <c r="A105" s="18" t="s">
        <v>514</v>
      </c>
      <c r="B105" s="19" t="s">
        <v>515</v>
      </c>
      <c r="C105" s="20" t="s">
        <v>516</v>
      </c>
      <c r="D105" s="21" t="s">
        <v>517</v>
      </c>
      <c r="E105" s="27"/>
      <c r="F105" s="27"/>
      <c r="G105" s="28"/>
      <c r="H105" s="20"/>
      <c r="I105" s="63"/>
      <c r="J105" s="63"/>
      <c r="K105" s="63"/>
      <c r="L105" s="63"/>
      <c r="M105" s="63"/>
      <c r="N105" s="63"/>
      <c r="O105" s="63"/>
      <c r="P105" s="23"/>
    </row>
    <row r="106" spans="1:16" ht="15.75" thickBot="1" x14ac:dyDescent="0.3">
      <c r="A106" s="18" t="s">
        <v>512</v>
      </c>
      <c r="B106" s="19"/>
      <c r="C106" s="20"/>
      <c r="D106" s="21"/>
      <c r="E106" s="27"/>
      <c r="F106" s="27"/>
      <c r="G106" s="28"/>
      <c r="H106" s="20"/>
      <c r="I106" s="63"/>
      <c r="J106" s="63"/>
      <c r="K106" s="63"/>
      <c r="L106" s="63"/>
      <c r="M106" s="63"/>
      <c r="N106" s="63"/>
      <c r="O106" s="63"/>
      <c r="P106" s="23"/>
    </row>
    <row r="107" spans="1:16" ht="15.75" thickBot="1" x14ac:dyDescent="0.3">
      <c r="A107" s="18"/>
      <c r="B107" s="19"/>
      <c r="C107" s="20"/>
      <c r="D107" s="21"/>
      <c r="E107" s="27"/>
      <c r="F107" s="27"/>
      <c r="G107" s="28"/>
      <c r="H107" s="20"/>
      <c r="I107" s="63"/>
      <c r="J107" s="63"/>
      <c r="K107" s="63"/>
      <c r="L107" s="63"/>
      <c r="M107" s="63"/>
      <c r="N107" s="63"/>
      <c r="O107" s="63"/>
      <c r="P107" s="23"/>
    </row>
    <row r="108" spans="1:16" x14ac:dyDescent="0.25">
      <c r="A108" s="23"/>
      <c r="B108" s="23"/>
      <c r="C108" s="23"/>
      <c r="D108" s="23"/>
      <c r="E108" s="23"/>
      <c r="F108" s="23"/>
      <c r="G108" s="23"/>
      <c r="H108" s="23"/>
      <c r="I108" s="23"/>
      <c r="J108" s="23"/>
      <c r="K108" s="23"/>
      <c r="L108" s="23"/>
      <c r="M108" s="23"/>
      <c r="N108" s="23"/>
      <c r="O108" s="23"/>
      <c r="P108" s="23"/>
    </row>
  </sheetData>
  <mergeCells count="22">
    <mergeCell ref="I71:I74"/>
    <mergeCell ref="I61:I63"/>
    <mergeCell ref="I40:I44"/>
    <mergeCell ref="I49:I54"/>
    <mergeCell ref="I6:I10"/>
    <mergeCell ref="I19:I23"/>
    <mergeCell ref="I34:I37"/>
    <mergeCell ref="J13:J15"/>
    <mergeCell ref="J23:J27"/>
    <mergeCell ref="J6:J8"/>
    <mergeCell ref="J17:J20"/>
    <mergeCell ref="J44:J47"/>
    <mergeCell ref="L11:L12"/>
    <mergeCell ref="L27:L29"/>
    <mergeCell ref="L76:L78"/>
    <mergeCell ref="M17:M19"/>
    <mergeCell ref="N36:N38"/>
    <mergeCell ref="J72:J75"/>
    <mergeCell ref="K51:K54"/>
    <mergeCell ref="L38:L39"/>
    <mergeCell ref="K64:K66"/>
    <mergeCell ref="M31:M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1"/>
  <sheetViews>
    <sheetView tabSelected="1" topLeftCell="H1" workbookViewId="0">
      <pane ySplit="1" topLeftCell="A9" activePane="bottomLeft" state="frozen"/>
      <selection activeCell="C1" sqref="C1"/>
      <selection pane="bottomLeft" activeCell="K22" sqref="K22"/>
    </sheetView>
  </sheetViews>
  <sheetFormatPr defaultRowHeight="15" x14ac:dyDescent="0.25"/>
  <cols>
    <col min="1" max="1" width="8.85546875" style="34" customWidth="1"/>
    <col min="2" max="2" width="10.140625" bestFit="1" customWidth="1"/>
    <col min="3" max="3" width="4" hidden="1" customWidth="1"/>
    <col min="4" max="4" width="6.7109375" customWidth="1"/>
    <col min="5" max="5" width="5" style="33" customWidth="1"/>
    <col min="6" max="6" width="10" style="32" customWidth="1"/>
    <col min="7" max="7" width="10.140625" style="31" bestFit="1" customWidth="1"/>
    <col min="8" max="8" width="15" customWidth="1"/>
    <col min="10" max="10" width="9.7109375" customWidth="1"/>
    <col min="11" max="11" width="12.7109375" bestFit="1" customWidth="1"/>
    <col min="12" max="12" width="6" customWidth="1"/>
    <col min="13" max="13" width="1.85546875" customWidth="1"/>
    <col min="14" max="14" width="52.28515625" customWidth="1"/>
    <col min="15" max="15" width="45.85546875" customWidth="1"/>
  </cols>
  <sheetData>
    <row r="1" spans="1:21" x14ac:dyDescent="0.25">
      <c r="A1" s="1" t="s">
        <v>711</v>
      </c>
      <c r="B1" s="1" t="s">
        <v>710</v>
      </c>
      <c r="C1" s="1"/>
      <c r="D1" s="1" t="s">
        <v>709</v>
      </c>
      <c r="E1" s="1"/>
      <c r="F1" s="1" t="s">
        <v>708</v>
      </c>
      <c r="G1" s="1" t="s">
        <v>745</v>
      </c>
      <c r="H1" s="1" t="s">
        <v>746</v>
      </c>
      <c r="I1" s="139"/>
      <c r="J1" s="140"/>
      <c r="K1" s="140"/>
      <c r="L1" s="140"/>
      <c r="M1" s="124"/>
      <c r="N1" s="1" t="s">
        <v>868</v>
      </c>
      <c r="O1" s="1" t="s">
        <v>707</v>
      </c>
    </row>
    <row r="2" spans="1:21" ht="15" customHeight="1" x14ac:dyDescent="0.25">
      <c r="A2" s="38" t="s">
        <v>706</v>
      </c>
      <c r="B2" s="37">
        <v>1500</v>
      </c>
      <c r="C2" s="39">
        <v>0</v>
      </c>
      <c r="E2" s="42" t="s">
        <v>540</v>
      </c>
      <c r="F2" s="35">
        <v>0</v>
      </c>
      <c r="G2" s="51" t="str">
        <f>IF(AND((C2-49)&gt;=($K$5-$K$4),(C2-49)&lt;=($K$6-1-$K$4)), INDEX($B$2:$B$101, $K$4+(C2-48)), "")</f>
        <v/>
      </c>
      <c r="H2" s="51" t="str">
        <f>IFERROR(G2/(1-F2), "")</f>
        <v/>
      </c>
      <c r="J2" s="44"/>
      <c r="K2" s="39"/>
      <c r="N2" s="125" t="s">
        <v>756</v>
      </c>
      <c r="O2" s="146" t="s">
        <v>760</v>
      </c>
      <c r="P2" s="48"/>
      <c r="Q2" s="48"/>
      <c r="R2" s="48"/>
      <c r="S2" s="48"/>
      <c r="T2" s="48"/>
      <c r="U2" s="48"/>
    </row>
    <row r="3" spans="1:21" x14ac:dyDescent="0.25">
      <c r="A3" s="38" t="s">
        <v>705</v>
      </c>
      <c r="B3" s="37">
        <v>3000</v>
      </c>
      <c r="C3" s="39">
        <v>1</v>
      </c>
      <c r="E3" s="42" t="s">
        <v>542</v>
      </c>
      <c r="F3" s="35">
        <v>0</v>
      </c>
      <c r="G3" s="51" t="str">
        <f t="shared" ref="G3:G66" si="0">IF(AND((C3-49)&gt;=($K$5-$K$4),(C3-49)&lt;=($K$6-1-$K$4)), INDEX($B$2:$B$101, $K$4+(C3-48)), "")</f>
        <v/>
      </c>
      <c r="H3" s="51" t="str">
        <f t="shared" ref="H3:H66" si="1">IFERROR(G3/(1-F3), "")</f>
        <v/>
      </c>
      <c r="I3" s="135" t="s">
        <v>749</v>
      </c>
      <c r="J3" s="136"/>
      <c r="K3" s="136"/>
      <c r="L3" s="136"/>
      <c r="M3" s="136"/>
      <c r="N3" s="125"/>
      <c r="O3" s="146"/>
      <c r="P3" s="48"/>
      <c r="Q3" s="48"/>
      <c r="R3" s="48"/>
      <c r="S3" s="48"/>
      <c r="T3" s="48"/>
      <c r="U3" s="48"/>
    </row>
    <row r="4" spans="1:21" ht="16.899999999999999" customHeight="1" thickBot="1" x14ac:dyDescent="0.3">
      <c r="A4" s="38" t="s">
        <v>704</v>
      </c>
      <c r="B4" s="37">
        <v>5600</v>
      </c>
      <c r="C4" s="39">
        <v>2</v>
      </c>
      <c r="E4" s="42" t="s">
        <v>544</v>
      </c>
      <c r="F4" s="35">
        <v>0</v>
      </c>
      <c r="G4" s="51" t="str">
        <f t="shared" si="0"/>
        <v/>
      </c>
      <c r="H4" s="51" t="str">
        <f t="shared" si="1"/>
        <v/>
      </c>
      <c r="J4" s="44" t="s">
        <v>712</v>
      </c>
      <c r="K4" s="59">
        <v>20</v>
      </c>
      <c r="N4" s="61"/>
      <c r="O4" s="146"/>
      <c r="P4" s="48"/>
      <c r="Q4" s="48"/>
      <c r="R4" s="48"/>
      <c r="S4" s="48"/>
      <c r="T4" s="48"/>
      <c r="U4" s="48"/>
    </row>
    <row r="5" spans="1:21" x14ac:dyDescent="0.25">
      <c r="A5" s="38" t="s">
        <v>702</v>
      </c>
      <c r="B5" s="37">
        <v>8100</v>
      </c>
      <c r="C5" s="39">
        <v>3</v>
      </c>
      <c r="E5" s="42" t="s">
        <v>546</v>
      </c>
      <c r="F5" s="35">
        <v>0</v>
      </c>
      <c r="G5" s="51" t="str">
        <f t="shared" si="0"/>
        <v/>
      </c>
      <c r="H5" s="51" t="str">
        <f t="shared" si="1"/>
        <v/>
      </c>
      <c r="J5" s="44" t="s">
        <v>713</v>
      </c>
      <c r="K5" s="59">
        <v>38</v>
      </c>
      <c r="N5" s="148" t="s">
        <v>867</v>
      </c>
      <c r="O5" s="147"/>
      <c r="P5" s="48"/>
      <c r="Q5" s="48"/>
      <c r="R5" s="48"/>
      <c r="S5" s="48"/>
      <c r="T5" s="48"/>
      <c r="U5" s="48"/>
    </row>
    <row r="6" spans="1:21" x14ac:dyDescent="0.25">
      <c r="A6" s="38" t="s">
        <v>700</v>
      </c>
      <c r="B6" s="37">
        <v>12100</v>
      </c>
      <c r="C6" s="39">
        <v>4</v>
      </c>
      <c r="E6" s="42" t="s">
        <v>548</v>
      </c>
      <c r="F6" s="35">
        <v>0</v>
      </c>
      <c r="G6" s="51" t="str">
        <f t="shared" si="0"/>
        <v/>
      </c>
      <c r="H6" s="51" t="str">
        <f t="shared" si="1"/>
        <v/>
      </c>
      <c r="J6" s="44" t="s">
        <v>714</v>
      </c>
      <c r="K6" s="59">
        <v>40</v>
      </c>
      <c r="N6" s="149"/>
      <c r="O6" s="147"/>
      <c r="P6" s="48"/>
      <c r="Q6" s="48"/>
      <c r="R6" s="48"/>
      <c r="S6" s="48"/>
      <c r="T6" s="48"/>
      <c r="U6" s="48"/>
    </row>
    <row r="7" spans="1:21" ht="15.75" thickBot="1" x14ac:dyDescent="0.3">
      <c r="A7" s="38" t="s">
        <v>698</v>
      </c>
      <c r="B7" s="37">
        <v>15600</v>
      </c>
      <c r="C7" s="39">
        <v>5</v>
      </c>
      <c r="E7" s="42" t="s">
        <v>550</v>
      </c>
      <c r="F7" s="35">
        <v>0</v>
      </c>
      <c r="G7" s="51" t="str">
        <f t="shared" si="0"/>
        <v/>
      </c>
      <c r="H7" s="51" t="str">
        <f t="shared" si="1"/>
        <v/>
      </c>
      <c r="N7" s="150"/>
      <c r="O7" s="147"/>
      <c r="P7" s="48"/>
      <c r="Q7" s="48"/>
      <c r="R7" s="48"/>
      <c r="S7" s="48"/>
      <c r="T7" s="48"/>
      <c r="U7" s="48"/>
    </row>
    <row r="8" spans="1:21" x14ac:dyDescent="0.25">
      <c r="A8" s="38" t="s">
        <v>697</v>
      </c>
      <c r="B8" s="37">
        <v>21000</v>
      </c>
      <c r="C8" s="39">
        <v>6</v>
      </c>
      <c r="E8" s="42" t="s">
        <v>552</v>
      </c>
      <c r="F8" s="35">
        <v>0</v>
      </c>
      <c r="G8" s="51" t="str">
        <f t="shared" si="0"/>
        <v/>
      </c>
      <c r="H8" s="51" t="str">
        <f t="shared" si="1"/>
        <v/>
      </c>
      <c r="N8" s="61"/>
      <c r="O8" s="146"/>
      <c r="P8" s="48"/>
      <c r="Q8" s="48"/>
      <c r="R8" s="48"/>
      <c r="S8" s="48"/>
      <c r="T8" s="48"/>
      <c r="U8" s="48"/>
    </row>
    <row r="9" spans="1:21" ht="14.45" customHeight="1" x14ac:dyDescent="0.25">
      <c r="A9" s="38" t="s">
        <v>696</v>
      </c>
      <c r="B9" s="37">
        <v>25500</v>
      </c>
      <c r="C9" s="39">
        <v>7</v>
      </c>
      <c r="E9" s="42" t="s">
        <v>554</v>
      </c>
      <c r="F9" s="35">
        <v>0</v>
      </c>
      <c r="G9" s="51" t="str">
        <f t="shared" si="0"/>
        <v/>
      </c>
      <c r="H9" s="51" t="str">
        <f t="shared" si="1"/>
        <v/>
      </c>
      <c r="I9" s="135" t="s">
        <v>750</v>
      </c>
      <c r="J9" s="136"/>
      <c r="K9" s="136"/>
      <c r="L9" s="136"/>
      <c r="M9" s="137"/>
      <c r="N9" s="141" t="s">
        <v>755</v>
      </c>
      <c r="O9" s="146" t="s">
        <v>757</v>
      </c>
      <c r="P9" s="48"/>
      <c r="Q9" s="48"/>
      <c r="R9" s="48"/>
      <c r="S9" s="48"/>
      <c r="T9" s="48"/>
      <c r="U9" s="48"/>
    </row>
    <row r="10" spans="1:21" ht="14.45" customHeight="1" x14ac:dyDescent="0.25">
      <c r="A10" s="38" t="s">
        <v>695</v>
      </c>
      <c r="B10" s="37">
        <v>32300</v>
      </c>
      <c r="C10" s="39">
        <v>8</v>
      </c>
      <c r="E10" s="42" t="s">
        <v>556</v>
      </c>
      <c r="F10" s="35">
        <v>0</v>
      </c>
      <c r="G10" s="51" t="str">
        <f t="shared" si="0"/>
        <v/>
      </c>
      <c r="H10" s="51" t="str">
        <f t="shared" si="1"/>
        <v/>
      </c>
      <c r="J10" s="44" t="s">
        <v>703</v>
      </c>
      <c r="K10" s="59">
        <v>0</v>
      </c>
      <c r="N10" s="142"/>
      <c r="O10" s="146"/>
      <c r="P10" s="48"/>
      <c r="Q10" s="48"/>
      <c r="R10" s="48"/>
      <c r="S10" s="48"/>
      <c r="T10" s="48"/>
      <c r="U10" s="48"/>
    </row>
    <row r="11" spans="1:21" ht="14.45" customHeight="1" x14ac:dyDescent="0.25">
      <c r="A11" s="38" t="s">
        <v>693</v>
      </c>
      <c r="B11" s="37">
        <v>75600</v>
      </c>
      <c r="C11" s="39">
        <v>9</v>
      </c>
      <c r="E11" s="42" t="s">
        <v>558</v>
      </c>
      <c r="F11" s="35">
        <v>0</v>
      </c>
      <c r="G11" s="51" t="str">
        <f t="shared" si="0"/>
        <v/>
      </c>
      <c r="H11" s="51" t="str">
        <f t="shared" si="1"/>
        <v/>
      </c>
      <c r="J11" s="44" t="s">
        <v>701</v>
      </c>
      <c r="K11" s="59">
        <v>19</v>
      </c>
      <c r="N11" s="142"/>
      <c r="O11" s="146"/>
      <c r="P11" s="48"/>
      <c r="Q11" s="48"/>
      <c r="R11" s="48"/>
      <c r="S11" s="48"/>
      <c r="T11" s="48"/>
      <c r="U11" s="48"/>
    </row>
    <row r="12" spans="1:21" x14ac:dyDescent="0.25">
      <c r="A12" s="38" t="s">
        <v>691</v>
      </c>
      <c r="B12" s="37">
        <v>46000</v>
      </c>
      <c r="C12" s="39">
        <v>10</v>
      </c>
      <c r="E12" s="42" t="s">
        <v>560</v>
      </c>
      <c r="F12" s="35">
        <v>0</v>
      </c>
      <c r="G12" s="51" t="str">
        <f t="shared" si="0"/>
        <v/>
      </c>
      <c r="H12" s="51" t="str">
        <f t="shared" si="1"/>
        <v/>
      </c>
      <c r="J12" s="44" t="s">
        <v>699</v>
      </c>
      <c r="K12" s="59">
        <v>0</v>
      </c>
      <c r="N12" s="142"/>
      <c r="O12" s="146"/>
      <c r="P12" s="48"/>
      <c r="Q12" s="48"/>
      <c r="R12" s="48"/>
      <c r="S12" s="48"/>
      <c r="T12" s="48"/>
      <c r="U12" s="48"/>
    </row>
    <row r="13" spans="1:21" ht="14.45" customHeight="1" x14ac:dyDescent="0.25">
      <c r="A13" s="38" t="s">
        <v>689</v>
      </c>
      <c r="B13" s="37">
        <v>55000</v>
      </c>
      <c r="C13" s="39">
        <v>11</v>
      </c>
      <c r="E13" s="42" t="s">
        <v>562</v>
      </c>
      <c r="F13" s="35">
        <v>0</v>
      </c>
      <c r="G13" s="51" t="str">
        <f t="shared" si="0"/>
        <v/>
      </c>
      <c r="H13" s="51" t="str">
        <f t="shared" si="1"/>
        <v/>
      </c>
      <c r="N13" s="143"/>
      <c r="O13" s="146"/>
      <c r="P13" s="48"/>
      <c r="Q13" s="48"/>
      <c r="R13" s="48"/>
      <c r="S13" s="48"/>
      <c r="T13" s="48"/>
      <c r="U13" s="48"/>
    </row>
    <row r="14" spans="1:21" x14ac:dyDescent="0.25">
      <c r="A14" s="38" t="s">
        <v>688</v>
      </c>
      <c r="B14" s="37">
        <v>64800</v>
      </c>
      <c r="C14" s="39">
        <v>12</v>
      </c>
      <c r="E14" s="42" t="s">
        <v>564</v>
      </c>
      <c r="F14" s="35">
        <v>0</v>
      </c>
      <c r="G14" s="51" t="str">
        <f t="shared" si="0"/>
        <v/>
      </c>
      <c r="H14" s="51" t="str">
        <f t="shared" si="1"/>
        <v/>
      </c>
      <c r="N14" s="61"/>
      <c r="O14" s="17"/>
      <c r="P14" s="48"/>
      <c r="Q14" s="48"/>
      <c r="R14" s="48"/>
      <c r="S14" s="48"/>
      <c r="T14" s="48"/>
      <c r="U14" s="48"/>
    </row>
    <row r="15" spans="1:21" ht="15" customHeight="1" x14ac:dyDescent="0.25">
      <c r="A15" s="38" t="s">
        <v>687</v>
      </c>
      <c r="B15" s="37">
        <v>75400</v>
      </c>
      <c r="C15" s="39">
        <v>13</v>
      </c>
      <c r="E15" s="42" t="s">
        <v>566</v>
      </c>
      <c r="F15" s="35">
        <v>0</v>
      </c>
      <c r="G15" s="51" t="str">
        <f t="shared" si="0"/>
        <v/>
      </c>
      <c r="H15" s="51" t="str">
        <f t="shared" si="1"/>
        <v/>
      </c>
      <c r="I15" s="135" t="s">
        <v>751</v>
      </c>
      <c r="J15" s="136"/>
      <c r="K15" s="136"/>
      <c r="L15" s="136"/>
      <c r="M15" s="137"/>
      <c r="N15" s="144" t="s">
        <v>758</v>
      </c>
      <c r="O15" s="146" t="s">
        <v>669</v>
      </c>
      <c r="P15" s="48"/>
      <c r="Q15" s="48"/>
      <c r="R15" s="48"/>
      <c r="S15" s="48"/>
      <c r="T15" s="48"/>
      <c r="U15" s="48"/>
    </row>
    <row r="16" spans="1:21" x14ac:dyDescent="0.25">
      <c r="A16" s="38" t="s">
        <v>685</v>
      </c>
      <c r="B16" s="37">
        <v>86800</v>
      </c>
      <c r="C16" s="39">
        <v>14</v>
      </c>
      <c r="E16" s="42" t="s">
        <v>568</v>
      </c>
      <c r="F16" s="35">
        <v>0</v>
      </c>
      <c r="G16" s="51" t="str">
        <f t="shared" si="0"/>
        <v/>
      </c>
      <c r="H16" s="51" t="str">
        <f t="shared" si="1"/>
        <v/>
      </c>
      <c r="J16" s="47" t="s">
        <v>694</v>
      </c>
      <c r="K16" s="57">
        <v>2</v>
      </c>
      <c r="N16" s="133"/>
      <c r="O16" s="146"/>
      <c r="P16" s="48"/>
      <c r="Q16" s="48"/>
      <c r="R16" s="48"/>
      <c r="S16" s="48"/>
      <c r="T16" s="48"/>
      <c r="U16" s="48"/>
    </row>
    <row r="17" spans="1:21" ht="14.45" customHeight="1" x14ac:dyDescent="0.25">
      <c r="A17" s="38" t="s">
        <v>684</v>
      </c>
      <c r="B17" s="37">
        <v>99000</v>
      </c>
      <c r="C17" s="39">
        <v>15</v>
      </c>
      <c r="E17" s="42" t="s">
        <v>570</v>
      </c>
      <c r="F17" s="35">
        <v>0</v>
      </c>
      <c r="G17" s="51" t="str">
        <f t="shared" si="0"/>
        <v/>
      </c>
      <c r="H17" s="51" t="str">
        <f t="shared" si="1"/>
        <v/>
      </c>
      <c r="J17" s="44" t="s">
        <v>692</v>
      </c>
      <c r="K17" s="57">
        <v>21</v>
      </c>
      <c r="N17" s="133"/>
      <c r="O17" s="146"/>
      <c r="P17" s="48"/>
      <c r="Q17" s="48"/>
      <c r="R17" s="48"/>
      <c r="S17" s="48"/>
      <c r="T17" s="48"/>
      <c r="U17" s="48"/>
    </row>
    <row r="18" spans="1:21" x14ac:dyDescent="0.25">
      <c r="A18" s="38" t="s">
        <v>683</v>
      </c>
      <c r="B18" s="37">
        <v>112000</v>
      </c>
      <c r="C18" s="39">
        <v>16</v>
      </c>
      <c r="E18" s="42" t="s">
        <v>572</v>
      </c>
      <c r="F18" s="35">
        <v>0</v>
      </c>
      <c r="G18" s="51" t="str">
        <f t="shared" si="0"/>
        <v/>
      </c>
      <c r="H18" s="51" t="str">
        <f t="shared" si="1"/>
        <v/>
      </c>
      <c r="J18" s="44" t="s">
        <v>690</v>
      </c>
      <c r="K18" s="57">
        <v>4</v>
      </c>
      <c r="N18" s="133"/>
      <c r="O18" s="146"/>
      <c r="P18" s="48"/>
      <c r="Q18" s="48"/>
      <c r="R18" s="48"/>
      <c r="S18" s="48"/>
      <c r="T18" s="48"/>
      <c r="U18" s="48"/>
    </row>
    <row r="19" spans="1:21" ht="14.45" customHeight="1" x14ac:dyDescent="0.25">
      <c r="A19" s="38" t="s">
        <v>681</v>
      </c>
      <c r="B19" s="37">
        <v>125800</v>
      </c>
      <c r="C19" s="39">
        <v>17</v>
      </c>
      <c r="E19" s="42" t="s">
        <v>574</v>
      </c>
      <c r="F19" s="35">
        <v>0</v>
      </c>
      <c r="G19" s="51" t="str">
        <f t="shared" si="0"/>
        <v/>
      </c>
      <c r="H19" s="51" t="str">
        <f t="shared" si="1"/>
        <v/>
      </c>
      <c r="J19" s="47" t="s">
        <v>876</v>
      </c>
      <c r="K19" s="57">
        <v>23</v>
      </c>
      <c r="N19" s="145"/>
      <c r="O19" s="146"/>
      <c r="P19" s="48"/>
      <c r="Q19" s="48"/>
      <c r="R19" s="48"/>
      <c r="S19" s="48"/>
      <c r="T19" s="48"/>
      <c r="U19" s="48"/>
    </row>
    <row r="20" spans="1:21" ht="14.45" customHeight="1" x14ac:dyDescent="0.25">
      <c r="A20" s="38" t="s">
        <v>680</v>
      </c>
      <c r="B20" s="37">
        <v>140400</v>
      </c>
      <c r="C20" s="39">
        <v>18</v>
      </c>
      <c r="E20" s="42" t="s">
        <v>576</v>
      </c>
      <c r="F20" s="35">
        <v>0</v>
      </c>
      <c r="G20" s="51" t="str">
        <f t="shared" si="0"/>
        <v/>
      </c>
      <c r="H20" s="51" t="str">
        <f t="shared" si="1"/>
        <v/>
      </c>
      <c r="I20" s="135" t="s">
        <v>752</v>
      </c>
      <c r="J20" s="136"/>
      <c r="K20" s="136"/>
      <c r="L20" s="136"/>
      <c r="M20" s="137"/>
      <c r="N20" s="126" t="s">
        <v>780</v>
      </c>
      <c r="O20" s="138" t="s">
        <v>665</v>
      </c>
      <c r="P20" s="48"/>
      <c r="Q20" s="48"/>
      <c r="R20" s="48"/>
      <c r="S20" s="48"/>
      <c r="T20" s="48"/>
      <c r="U20" s="48"/>
    </row>
    <row r="21" spans="1:21" x14ac:dyDescent="0.25">
      <c r="A21" s="38" t="s">
        <v>678</v>
      </c>
      <c r="B21" s="37">
        <v>311600</v>
      </c>
      <c r="C21" s="39">
        <v>19</v>
      </c>
      <c r="E21" s="42" t="s">
        <v>578</v>
      </c>
      <c r="F21" s="35">
        <v>0</v>
      </c>
      <c r="G21" s="51" t="str">
        <f t="shared" si="0"/>
        <v/>
      </c>
      <c r="H21" s="51" t="str">
        <f t="shared" si="1"/>
        <v/>
      </c>
      <c r="J21" s="44" t="s">
        <v>686</v>
      </c>
      <c r="K21" s="151">
        <v>189861</v>
      </c>
      <c r="N21" s="127"/>
      <c r="O21" s="138"/>
      <c r="P21" s="48"/>
      <c r="Q21" s="48"/>
      <c r="R21" s="48"/>
      <c r="S21" s="48"/>
      <c r="T21" s="48"/>
      <c r="U21" s="48"/>
    </row>
    <row r="22" spans="1:21" x14ac:dyDescent="0.25">
      <c r="A22" s="38" t="s">
        <v>676</v>
      </c>
      <c r="B22" s="37">
        <v>176300</v>
      </c>
      <c r="C22" s="39">
        <v>20</v>
      </c>
      <c r="E22" s="42" t="s">
        <v>580</v>
      </c>
      <c r="F22" s="35">
        <v>0</v>
      </c>
      <c r="G22" s="51" t="str">
        <f t="shared" si="0"/>
        <v/>
      </c>
      <c r="H22" s="51" t="str">
        <f t="shared" si="1"/>
        <v/>
      </c>
      <c r="N22" s="128"/>
      <c r="O22" s="138"/>
      <c r="P22" s="48"/>
      <c r="Q22" s="48"/>
      <c r="R22" s="48"/>
      <c r="S22" s="48"/>
      <c r="T22" s="48"/>
      <c r="U22" s="48"/>
    </row>
    <row r="23" spans="1:21" x14ac:dyDescent="0.25">
      <c r="A23" s="38" t="s">
        <v>675</v>
      </c>
      <c r="B23" s="37">
        <v>193500</v>
      </c>
      <c r="C23" s="39">
        <v>21</v>
      </c>
      <c r="E23" s="42" t="s">
        <v>582</v>
      </c>
      <c r="F23" s="35">
        <v>0</v>
      </c>
      <c r="G23" s="51" t="str">
        <f t="shared" si="0"/>
        <v/>
      </c>
      <c r="H23" s="51" t="str">
        <f t="shared" si="1"/>
        <v/>
      </c>
      <c r="I23" s="135" t="s">
        <v>753</v>
      </c>
      <c r="J23" s="136"/>
      <c r="K23" s="136"/>
      <c r="L23" s="136"/>
      <c r="M23" s="137"/>
      <c r="N23" s="138" t="s">
        <v>759</v>
      </c>
      <c r="O23" s="54"/>
      <c r="P23" s="48"/>
      <c r="Q23" s="48"/>
      <c r="R23" s="48"/>
      <c r="S23" s="48"/>
      <c r="T23" s="48"/>
      <c r="U23" s="48"/>
    </row>
    <row r="24" spans="1:21" x14ac:dyDescent="0.25">
      <c r="A24" s="38" t="s">
        <v>673</v>
      </c>
      <c r="B24" s="37">
        <v>216200</v>
      </c>
      <c r="C24" s="39">
        <v>22</v>
      </c>
      <c r="E24" s="42" t="s">
        <v>584</v>
      </c>
      <c r="F24" s="35">
        <v>0</v>
      </c>
      <c r="G24" s="51" t="str">
        <f t="shared" si="0"/>
        <v/>
      </c>
      <c r="H24" s="51" t="str">
        <f t="shared" si="1"/>
        <v/>
      </c>
      <c r="J24" s="44" t="s">
        <v>682</v>
      </c>
      <c r="K24" s="58">
        <v>6.2</v>
      </c>
      <c r="M24" s="45"/>
      <c r="N24" s="138"/>
      <c r="O24" s="54"/>
      <c r="P24" s="48"/>
      <c r="Q24" s="48"/>
      <c r="R24" s="48"/>
      <c r="S24" s="48"/>
      <c r="T24" s="48"/>
      <c r="U24" s="48"/>
    </row>
    <row r="25" spans="1:21" ht="14.45" customHeight="1" x14ac:dyDescent="0.25">
      <c r="A25" s="38" t="s">
        <v>672</v>
      </c>
      <c r="B25" s="37">
        <v>235200</v>
      </c>
      <c r="C25" s="39">
        <v>23</v>
      </c>
      <c r="E25" s="42" t="s">
        <v>586</v>
      </c>
      <c r="F25" s="35">
        <v>0</v>
      </c>
      <c r="G25" s="51" t="str">
        <f t="shared" si="0"/>
        <v/>
      </c>
      <c r="H25" s="51" t="str">
        <f t="shared" si="1"/>
        <v/>
      </c>
      <c r="N25" s="53"/>
      <c r="O25" s="54"/>
      <c r="P25" s="48"/>
      <c r="Q25" s="48"/>
      <c r="R25" s="48"/>
    </row>
    <row r="26" spans="1:21" x14ac:dyDescent="0.25">
      <c r="A26" s="38" t="s">
        <v>671</v>
      </c>
      <c r="B26" s="37">
        <v>260100</v>
      </c>
      <c r="C26" s="39">
        <v>24</v>
      </c>
      <c r="E26" s="42" t="s">
        <v>588</v>
      </c>
      <c r="F26" s="35">
        <v>0</v>
      </c>
      <c r="G26" s="51" t="str">
        <f t="shared" si="0"/>
        <v/>
      </c>
      <c r="H26" s="51" t="str">
        <f t="shared" si="1"/>
        <v/>
      </c>
      <c r="J26" s="44" t="s">
        <v>679</v>
      </c>
      <c r="K26" s="37">
        <f>SUM($H$2:$H$121)-K21</f>
        <v>41910138.999999963</v>
      </c>
      <c r="N26" s="53"/>
    </row>
    <row r="27" spans="1:21" x14ac:dyDescent="0.25">
      <c r="A27" s="38" t="s">
        <v>670</v>
      </c>
      <c r="B27" s="37">
        <v>280900</v>
      </c>
      <c r="C27" s="39">
        <v>25</v>
      </c>
      <c r="E27" s="42" t="s">
        <v>590</v>
      </c>
      <c r="F27" s="35">
        <v>0</v>
      </c>
      <c r="G27" s="51" t="str">
        <f t="shared" si="0"/>
        <v/>
      </c>
      <c r="H27" s="51" t="str">
        <f t="shared" si="1"/>
        <v/>
      </c>
      <c r="J27" s="44" t="s">
        <v>677</v>
      </c>
      <c r="K27" s="46">
        <f>(1+(K16*0.0333))*(1+0.01*(K17*0.25))*(1+(K18*0.01))*(1+((K10+K11+(2*K12))*0.01))*(1+(K19*0.01))</f>
        <v>1.7088702769320001</v>
      </c>
      <c r="N27" s="53"/>
    </row>
    <row r="28" spans="1:21" x14ac:dyDescent="0.25">
      <c r="A28" s="38" t="s">
        <v>668</v>
      </c>
      <c r="B28" s="37">
        <v>308000</v>
      </c>
      <c r="C28" s="39">
        <v>26</v>
      </c>
      <c r="E28" s="42" t="s">
        <v>592</v>
      </c>
      <c r="F28" s="35">
        <v>0</v>
      </c>
      <c r="G28" s="51" t="str">
        <f t="shared" si="0"/>
        <v/>
      </c>
      <c r="H28" s="51" t="str">
        <f t="shared" si="1"/>
        <v/>
      </c>
      <c r="N28" s="53"/>
    </row>
    <row r="29" spans="1:21" ht="14.45" customHeight="1" x14ac:dyDescent="0.25">
      <c r="A29" s="38" t="s">
        <v>667</v>
      </c>
      <c r="B29" s="37">
        <v>330600</v>
      </c>
      <c r="C29" s="39">
        <v>27</v>
      </c>
      <c r="E29" s="42" t="s">
        <v>594</v>
      </c>
      <c r="F29" s="35">
        <v>0</v>
      </c>
      <c r="G29" s="51" t="str">
        <f t="shared" si="0"/>
        <v/>
      </c>
      <c r="H29" s="51" t="str">
        <f t="shared" si="1"/>
        <v/>
      </c>
      <c r="J29" s="44" t="s">
        <v>674</v>
      </c>
      <c r="K29" s="37">
        <f>K26/K27</f>
        <v>24525055.860438295</v>
      </c>
      <c r="N29" s="53"/>
    </row>
    <row r="30" spans="1:21" ht="14.45" customHeight="1" thickBot="1" x14ac:dyDescent="0.3">
      <c r="A30" s="38" t="s">
        <v>666</v>
      </c>
      <c r="B30" s="37">
        <v>359500</v>
      </c>
      <c r="C30" s="39">
        <v>28</v>
      </c>
      <c r="E30" s="42" t="s">
        <v>596</v>
      </c>
      <c r="F30" s="35">
        <v>0</v>
      </c>
      <c r="G30" s="51" t="str">
        <f t="shared" si="0"/>
        <v/>
      </c>
      <c r="H30" s="51" t="str">
        <f t="shared" si="1"/>
        <v/>
      </c>
      <c r="L30" s="45"/>
      <c r="N30" s="53"/>
      <c r="O30" s="133"/>
      <c r="P30" s="134"/>
      <c r="Q30" s="134"/>
      <c r="R30" s="134"/>
      <c r="S30" s="134"/>
    </row>
    <row r="31" spans="1:21" ht="15.75" thickBot="1" x14ac:dyDescent="0.3">
      <c r="A31" s="38" t="s">
        <v>664</v>
      </c>
      <c r="B31" s="37">
        <v>768600</v>
      </c>
      <c r="C31" s="39">
        <v>29</v>
      </c>
      <c r="E31" s="42" t="s">
        <v>598</v>
      </c>
      <c r="F31" s="35">
        <v>0</v>
      </c>
      <c r="G31" s="51" t="str">
        <f t="shared" si="0"/>
        <v/>
      </c>
      <c r="H31" s="51" t="str">
        <f t="shared" si="1"/>
        <v/>
      </c>
      <c r="I31" s="52"/>
      <c r="J31" s="50" t="s">
        <v>778</v>
      </c>
      <c r="K31" s="55">
        <f>K24*K29/1000</f>
        <v>152055.34633471741</v>
      </c>
      <c r="N31" s="53"/>
      <c r="O31" s="133"/>
      <c r="P31" s="134"/>
      <c r="Q31" s="134"/>
      <c r="R31" s="134"/>
      <c r="S31" s="134"/>
    </row>
    <row r="32" spans="1:21" x14ac:dyDescent="0.25">
      <c r="A32" s="38" t="s">
        <v>662</v>
      </c>
      <c r="B32" s="37">
        <v>415800</v>
      </c>
      <c r="C32" s="39">
        <v>30</v>
      </c>
      <c r="E32" s="42" t="s">
        <v>600</v>
      </c>
      <c r="F32" s="35">
        <v>0</v>
      </c>
      <c r="G32" s="51" t="str">
        <f t="shared" si="0"/>
        <v/>
      </c>
      <c r="H32" s="51" t="str">
        <f t="shared" si="1"/>
        <v/>
      </c>
      <c r="N32" s="53"/>
      <c r="O32" s="133"/>
      <c r="P32" s="134"/>
      <c r="Q32" s="134"/>
      <c r="R32" s="134"/>
      <c r="S32" s="134"/>
    </row>
    <row r="33" spans="1:14" x14ac:dyDescent="0.25">
      <c r="A33" s="38" t="s">
        <v>661</v>
      </c>
      <c r="B33" s="37">
        <v>442000</v>
      </c>
      <c r="C33" s="39">
        <v>31</v>
      </c>
      <c r="E33" s="42" t="s">
        <v>602</v>
      </c>
      <c r="F33" s="35">
        <v>0</v>
      </c>
      <c r="G33" s="51" t="str">
        <f t="shared" si="0"/>
        <v/>
      </c>
      <c r="H33" s="51" t="str">
        <f t="shared" si="1"/>
        <v/>
      </c>
      <c r="N33" s="53"/>
    </row>
    <row r="34" spans="1:14" x14ac:dyDescent="0.25">
      <c r="A34" s="38" t="s">
        <v>659</v>
      </c>
      <c r="B34" s="37">
        <v>475700</v>
      </c>
      <c r="C34" s="39">
        <v>32</v>
      </c>
      <c r="E34" s="42" t="s">
        <v>604</v>
      </c>
      <c r="F34" s="35">
        <v>0</v>
      </c>
      <c r="G34" s="51" t="str">
        <f t="shared" si="0"/>
        <v/>
      </c>
      <c r="H34" s="51" t="str">
        <f t="shared" si="1"/>
        <v/>
      </c>
      <c r="N34" s="53"/>
    </row>
    <row r="35" spans="1:14" x14ac:dyDescent="0.25">
      <c r="A35" s="38" t="s">
        <v>658</v>
      </c>
      <c r="B35" s="37">
        <v>503700</v>
      </c>
      <c r="C35" s="39">
        <v>33</v>
      </c>
      <c r="E35" s="42" t="s">
        <v>606</v>
      </c>
      <c r="F35" s="35">
        <v>0</v>
      </c>
      <c r="G35" s="51" t="str">
        <f t="shared" si="0"/>
        <v/>
      </c>
      <c r="H35" s="51" t="str">
        <f t="shared" si="1"/>
        <v/>
      </c>
      <c r="I35" s="135" t="s">
        <v>754</v>
      </c>
      <c r="J35" s="136"/>
      <c r="K35" s="136"/>
      <c r="L35" s="136"/>
      <c r="M35" s="137"/>
      <c r="N35" s="53"/>
    </row>
    <row r="36" spans="1:14" ht="14.45" customHeight="1" x14ac:dyDescent="0.25">
      <c r="A36" s="38" t="s">
        <v>657</v>
      </c>
      <c r="B36" s="37">
        <v>539600</v>
      </c>
      <c r="C36" s="39">
        <v>34</v>
      </c>
      <c r="E36" s="42" t="s">
        <v>608</v>
      </c>
      <c r="F36" s="35">
        <v>0</v>
      </c>
      <c r="G36" s="51" t="str">
        <f t="shared" si="0"/>
        <v/>
      </c>
      <c r="H36" s="51" t="str">
        <f t="shared" si="1"/>
        <v/>
      </c>
      <c r="N36" s="138" t="s">
        <v>779</v>
      </c>
    </row>
    <row r="37" spans="1:14" x14ac:dyDescent="0.25">
      <c r="A37" s="38" t="s">
        <v>656</v>
      </c>
      <c r="B37" s="37">
        <v>569400</v>
      </c>
      <c r="C37" s="39">
        <v>35</v>
      </c>
      <c r="E37" s="42" t="s">
        <v>610</v>
      </c>
      <c r="F37" s="35">
        <v>0</v>
      </c>
      <c r="G37" s="51" t="str">
        <f t="shared" si="0"/>
        <v/>
      </c>
      <c r="H37" s="51" t="str">
        <f t="shared" si="1"/>
        <v/>
      </c>
      <c r="J37" s="44" t="s">
        <v>663</v>
      </c>
      <c r="K37" s="57">
        <v>10500</v>
      </c>
      <c r="N37" s="138"/>
    </row>
    <row r="38" spans="1:14" x14ac:dyDescent="0.25">
      <c r="A38" s="38" t="s">
        <v>655</v>
      </c>
      <c r="B38" s="37">
        <v>607500</v>
      </c>
      <c r="C38" s="39">
        <v>36</v>
      </c>
      <c r="E38" s="42" t="s">
        <v>612</v>
      </c>
      <c r="F38" s="35">
        <v>0</v>
      </c>
      <c r="G38" s="51" t="str">
        <f t="shared" si="0"/>
        <v/>
      </c>
      <c r="H38" s="51" t="str">
        <f t="shared" si="1"/>
        <v/>
      </c>
      <c r="N38" s="138"/>
    </row>
    <row r="39" spans="1:14" x14ac:dyDescent="0.25">
      <c r="A39" s="38" t="s">
        <v>654</v>
      </c>
      <c r="B39" s="37">
        <v>639100</v>
      </c>
      <c r="C39" s="39">
        <v>37</v>
      </c>
      <c r="E39" s="42" t="s">
        <v>614</v>
      </c>
      <c r="F39" s="35">
        <v>0</v>
      </c>
      <c r="G39" s="51" t="str">
        <f t="shared" si="0"/>
        <v/>
      </c>
      <c r="H39" s="51" t="str">
        <f t="shared" si="1"/>
        <v/>
      </c>
      <c r="J39" s="44" t="s">
        <v>660</v>
      </c>
      <c r="K39" s="56">
        <f>K29/K37</f>
        <v>2335.7196057560282</v>
      </c>
      <c r="N39" s="138"/>
    </row>
    <row r="40" spans="1:14" x14ac:dyDescent="0.25">
      <c r="A40" s="38" t="s">
        <v>653</v>
      </c>
      <c r="B40" s="37">
        <v>679400</v>
      </c>
      <c r="C40" s="39">
        <v>38</v>
      </c>
      <c r="E40" s="42" t="s">
        <v>616</v>
      </c>
      <c r="F40" s="35">
        <v>0</v>
      </c>
      <c r="G40" s="51" t="str">
        <f t="shared" si="0"/>
        <v/>
      </c>
      <c r="H40" s="51" t="str">
        <f t="shared" si="1"/>
        <v/>
      </c>
      <c r="N40" s="138"/>
    </row>
    <row r="41" spans="1:14" x14ac:dyDescent="0.25">
      <c r="A41" s="38" t="s">
        <v>652</v>
      </c>
      <c r="B41" s="37">
        <v>1425600</v>
      </c>
      <c r="C41" s="39">
        <v>39</v>
      </c>
      <c r="E41" s="42" t="s">
        <v>618</v>
      </c>
      <c r="F41" s="35">
        <v>0</v>
      </c>
      <c r="G41" s="51" t="str">
        <f t="shared" si="0"/>
        <v/>
      </c>
      <c r="H41" s="51" t="str">
        <f t="shared" si="1"/>
        <v/>
      </c>
      <c r="N41" s="138"/>
    </row>
    <row r="42" spans="1:14" x14ac:dyDescent="0.25">
      <c r="A42" s="38" t="s">
        <v>651</v>
      </c>
      <c r="B42" s="37">
        <v>755300</v>
      </c>
      <c r="C42" s="39">
        <v>40</v>
      </c>
      <c r="E42" s="42" t="s">
        <v>620</v>
      </c>
      <c r="F42" s="35">
        <v>0</v>
      </c>
      <c r="G42" s="51" t="str">
        <f t="shared" si="0"/>
        <v/>
      </c>
      <c r="H42" s="51" t="str">
        <f t="shared" si="1"/>
        <v/>
      </c>
      <c r="N42" s="138"/>
    </row>
    <row r="43" spans="1:14" x14ac:dyDescent="0.25">
      <c r="A43" s="38" t="s">
        <v>650</v>
      </c>
      <c r="B43" s="37">
        <v>799000</v>
      </c>
      <c r="C43" s="39">
        <v>41</v>
      </c>
      <c r="E43" s="42" t="s">
        <v>622</v>
      </c>
      <c r="F43" s="35">
        <v>0</v>
      </c>
      <c r="G43" s="51" t="str">
        <f t="shared" si="0"/>
        <v/>
      </c>
      <c r="H43" s="51" t="str">
        <f t="shared" si="1"/>
        <v/>
      </c>
      <c r="N43" s="138"/>
    </row>
    <row r="44" spans="1:14" x14ac:dyDescent="0.25">
      <c r="A44" s="38" t="s">
        <v>649</v>
      </c>
      <c r="B44" s="37">
        <v>846900</v>
      </c>
      <c r="C44" s="39">
        <v>42</v>
      </c>
      <c r="E44" s="42" t="s">
        <v>624</v>
      </c>
      <c r="F44" s="35">
        <v>0</v>
      </c>
      <c r="G44" s="51" t="str">
        <f t="shared" si="0"/>
        <v/>
      </c>
      <c r="H44" s="51" t="str">
        <f t="shared" si="1"/>
        <v/>
      </c>
    </row>
    <row r="45" spans="1:14" x14ac:dyDescent="0.25">
      <c r="A45" s="38" t="s">
        <v>648</v>
      </c>
      <c r="B45" s="37">
        <v>890000</v>
      </c>
      <c r="C45" s="39">
        <v>43</v>
      </c>
      <c r="E45" s="42" t="s">
        <v>626</v>
      </c>
      <c r="F45" s="35">
        <v>0</v>
      </c>
      <c r="G45" s="51" t="str">
        <f t="shared" si="0"/>
        <v/>
      </c>
      <c r="H45" s="51" t="str">
        <f t="shared" si="1"/>
        <v/>
      </c>
      <c r="N45" s="138" t="s">
        <v>642</v>
      </c>
    </row>
    <row r="46" spans="1:14" x14ac:dyDescent="0.25">
      <c r="A46" s="38" t="s">
        <v>647</v>
      </c>
      <c r="B46" s="37">
        <v>937300</v>
      </c>
      <c r="C46" s="39">
        <v>44</v>
      </c>
      <c r="E46" s="42" t="s">
        <v>628</v>
      </c>
      <c r="F46" s="35">
        <v>0</v>
      </c>
      <c r="G46" s="51" t="str">
        <f t="shared" si="0"/>
        <v/>
      </c>
      <c r="H46" s="51" t="str">
        <f t="shared" si="1"/>
        <v/>
      </c>
      <c r="N46" s="138"/>
    </row>
    <row r="47" spans="1:14" x14ac:dyDescent="0.25">
      <c r="A47" s="38" t="s">
        <v>646</v>
      </c>
      <c r="B47" s="37">
        <v>985800</v>
      </c>
      <c r="C47" s="39">
        <v>45</v>
      </c>
      <c r="E47" s="42" t="s">
        <v>630</v>
      </c>
      <c r="F47" s="35">
        <v>0</v>
      </c>
      <c r="G47" s="51" t="str">
        <f t="shared" si="0"/>
        <v/>
      </c>
      <c r="H47" s="51" t="str">
        <f t="shared" si="1"/>
        <v/>
      </c>
    </row>
    <row r="48" spans="1:14" x14ac:dyDescent="0.25">
      <c r="A48" s="38" t="s">
        <v>644</v>
      </c>
      <c r="B48" s="37">
        <v>1035500</v>
      </c>
      <c r="C48" s="39">
        <v>46</v>
      </c>
      <c r="E48" s="42" t="s">
        <v>632</v>
      </c>
      <c r="F48" s="35">
        <v>0</v>
      </c>
      <c r="G48" s="51" t="str">
        <f t="shared" si="0"/>
        <v/>
      </c>
      <c r="H48" s="51" t="str">
        <f t="shared" si="1"/>
        <v/>
      </c>
    </row>
    <row r="49" spans="1:11" ht="15" customHeight="1" x14ac:dyDescent="0.25">
      <c r="A49" s="38" t="s">
        <v>643</v>
      </c>
      <c r="B49" s="37">
        <v>1086400</v>
      </c>
      <c r="C49" s="39">
        <v>47</v>
      </c>
      <c r="E49" s="42" t="s">
        <v>634</v>
      </c>
      <c r="F49" s="35">
        <v>0</v>
      </c>
      <c r="G49" s="51" t="str">
        <f t="shared" si="0"/>
        <v/>
      </c>
      <c r="H49" s="51" t="str">
        <f t="shared" si="1"/>
        <v/>
      </c>
    </row>
    <row r="50" spans="1:11" x14ac:dyDescent="0.25">
      <c r="A50" s="38" t="s">
        <v>641</v>
      </c>
      <c r="B50" s="37">
        <v>1150000</v>
      </c>
      <c r="C50" s="39">
        <v>48</v>
      </c>
      <c r="E50" s="41" t="s">
        <v>636</v>
      </c>
      <c r="F50" s="35">
        <v>0</v>
      </c>
      <c r="G50" s="51" t="str">
        <f t="shared" si="0"/>
        <v/>
      </c>
      <c r="H50" s="51" t="str">
        <f t="shared" si="1"/>
        <v/>
      </c>
    </row>
    <row r="51" spans="1:11" x14ac:dyDescent="0.25">
      <c r="A51" s="38" t="s">
        <v>640</v>
      </c>
      <c r="B51" s="37">
        <v>2430800</v>
      </c>
      <c r="C51" s="39">
        <v>49</v>
      </c>
      <c r="D51" s="132" t="s">
        <v>639</v>
      </c>
      <c r="E51" s="132"/>
      <c r="F51" s="35">
        <v>0.1</v>
      </c>
      <c r="G51" s="51" t="str">
        <f t="shared" si="0"/>
        <v/>
      </c>
      <c r="H51" s="51" t="str">
        <f t="shared" si="1"/>
        <v/>
      </c>
      <c r="I51" s="34" t="s">
        <v>638</v>
      </c>
      <c r="J51" s="34"/>
      <c r="K51" s="34"/>
    </row>
    <row r="52" spans="1:11" x14ac:dyDescent="0.25">
      <c r="A52" s="38" t="s">
        <v>637</v>
      </c>
      <c r="B52" s="37">
        <v>1293200</v>
      </c>
      <c r="C52" s="39">
        <v>50</v>
      </c>
      <c r="E52" s="40" t="s">
        <v>636</v>
      </c>
      <c r="F52" s="35">
        <v>0.2</v>
      </c>
      <c r="G52" s="51" t="str">
        <f t="shared" si="0"/>
        <v/>
      </c>
      <c r="H52" s="51" t="str">
        <f t="shared" si="1"/>
        <v/>
      </c>
    </row>
    <row r="53" spans="1:11" x14ac:dyDescent="0.25">
      <c r="A53" s="38" t="s">
        <v>635</v>
      </c>
      <c r="B53" s="37">
        <v>1362500</v>
      </c>
      <c r="C53" s="39">
        <v>51</v>
      </c>
      <c r="E53" s="36" t="s">
        <v>634</v>
      </c>
      <c r="F53" s="35">
        <v>0.3</v>
      </c>
      <c r="G53" s="51" t="str">
        <f t="shared" si="0"/>
        <v/>
      </c>
      <c r="H53" s="51" t="str">
        <f t="shared" si="1"/>
        <v/>
      </c>
    </row>
    <row r="54" spans="1:11" x14ac:dyDescent="0.25">
      <c r="A54" s="38" t="s">
        <v>633</v>
      </c>
      <c r="B54" s="37">
        <v>1444800</v>
      </c>
      <c r="C54" s="39">
        <v>52</v>
      </c>
      <c r="E54" s="36" t="s">
        <v>632</v>
      </c>
      <c r="F54" s="35">
        <v>0.4</v>
      </c>
      <c r="G54" s="51" t="str">
        <f t="shared" si="0"/>
        <v/>
      </c>
      <c r="H54" s="51" t="str">
        <f t="shared" si="1"/>
        <v/>
      </c>
    </row>
    <row r="55" spans="1:11" x14ac:dyDescent="0.25">
      <c r="A55" s="38" t="s">
        <v>631</v>
      </c>
      <c r="B55" s="37">
        <v>1518000</v>
      </c>
      <c r="C55" s="39">
        <v>53</v>
      </c>
      <c r="E55" s="36" t="s">
        <v>630</v>
      </c>
      <c r="F55" s="35">
        <v>0.5</v>
      </c>
      <c r="G55" s="51" t="str">
        <f t="shared" si="0"/>
        <v/>
      </c>
      <c r="H55" s="51" t="str">
        <f t="shared" si="1"/>
        <v/>
      </c>
    </row>
    <row r="56" spans="1:11" x14ac:dyDescent="0.25">
      <c r="A56" s="38" t="s">
        <v>629</v>
      </c>
      <c r="B56" s="37">
        <v>1604800</v>
      </c>
      <c r="C56" s="39">
        <v>54</v>
      </c>
      <c r="E56" s="36" t="s">
        <v>628</v>
      </c>
      <c r="F56" s="35">
        <v>0.6</v>
      </c>
      <c r="G56" s="51" t="str">
        <f t="shared" si="0"/>
        <v/>
      </c>
      <c r="H56" s="51" t="str">
        <f t="shared" si="1"/>
        <v/>
      </c>
    </row>
    <row r="57" spans="1:11" x14ac:dyDescent="0.25">
      <c r="A57" s="38" t="s">
        <v>627</v>
      </c>
      <c r="B57" s="37">
        <v>1681900</v>
      </c>
      <c r="C57" s="39">
        <v>55</v>
      </c>
      <c r="E57" s="36" t="s">
        <v>626</v>
      </c>
      <c r="F57" s="35">
        <v>0.7</v>
      </c>
      <c r="G57" s="51" t="str">
        <f t="shared" si="0"/>
        <v/>
      </c>
      <c r="H57" s="51" t="str">
        <f t="shared" si="1"/>
        <v/>
      </c>
    </row>
    <row r="58" spans="1:11" x14ac:dyDescent="0.25">
      <c r="A58" s="38" t="s">
        <v>625</v>
      </c>
      <c r="B58" s="37">
        <v>1773200</v>
      </c>
      <c r="C58" s="39">
        <v>56</v>
      </c>
      <c r="E58" s="36" t="s">
        <v>624</v>
      </c>
      <c r="F58" s="35">
        <v>0.8</v>
      </c>
      <c r="G58" s="51" t="str">
        <f t="shared" si="0"/>
        <v/>
      </c>
      <c r="H58" s="51" t="str">
        <f t="shared" si="1"/>
        <v/>
      </c>
    </row>
    <row r="59" spans="1:11" x14ac:dyDescent="0.25">
      <c r="A59" s="38" t="s">
        <v>623</v>
      </c>
      <c r="B59" s="37">
        <v>1854200</v>
      </c>
      <c r="C59" s="39">
        <v>57</v>
      </c>
      <c r="E59" s="36" t="s">
        <v>622</v>
      </c>
      <c r="F59" s="35">
        <v>0.9</v>
      </c>
      <c r="G59" s="51" t="str">
        <f t="shared" si="0"/>
        <v/>
      </c>
      <c r="H59" s="51" t="str">
        <f t="shared" si="1"/>
        <v/>
      </c>
    </row>
    <row r="60" spans="1:11" x14ac:dyDescent="0.25">
      <c r="A60" s="38" t="s">
        <v>621</v>
      </c>
      <c r="B60" s="37">
        <v>1950000</v>
      </c>
      <c r="C60" s="39">
        <v>58</v>
      </c>
      <c r="E60" s="36" t="s">
        <v>620</v>
      </c>
      <c r="F60" s="35">
        <v>0.95</v>
      </c>
      <c r="G60" s="51" t="str">
        <f t="shared" si="0"/>
        <v/>
      </c>
      <c r="H60" s="51" t="str">
        <f t="shared" si="1"/>
        <v/>
      </c>
    </row>
    <row r="61" spans="1:11" x14ac:dyDescent="0.25">
      <c r="A61" s="38" t="s">
        <v>619</v>
      </c>
      <c r="B61" s="37">
        <v>4069800</v>
      </c>
      <c r="C61" s="39">
        <v>59</v>
      </c>
      <c r="E61" s="36" t="s">
        <v>618</v>
      </c>
      <c r="F61" s="35">
        <v>0.95</v>
      </c>
      <c r="G61" s="51" t="str">
        <f t="shared" si="0"/>
        <v/>
      </c>
      <c r="H61" s="51" t="str">
        <f t="shared" si="1"/>
        <v/>
      </c>
    </row>
    <row r="62" spans="1:11" x14ac:dyDescent="0.25">
      <c r="A62" s="38" t="s">
        <v>617</v>
      </c>
      <c r="B62" s="37">
        <v>2135200</v>
      </c>
      <c r="C62" s="39">
        <v>60</v>
      </c>
      <c r="E62" s="36" t="s">
        <v>616</v>
      </c>
      <c r="F62" s="35">
        <v>0.95</v>
      </c>
      <c r="G62" s="51" t="str">
        <f t="shared" si="0"/>
        <v/>
      </c>
      <c r="H62" s="51" t="str">
        <f t="shared" si="1"/>
        <v/>
      </c>
    </row>
    <row r="63" spans="1:11" x14ac:dyDescent="0.25">
      <c r="A63" s="38" t="s">
        <v>615</v>
      </c>
      <c r="B63" s="37">
        <v>2237900</v>
      </c>
      <c r="C63" s="39">
        <v>61</v>
      </c>
      <c r="E63" s="36" t="s">
        <v>614</v>
      </c>
      <c r="F63" s="35">
        <v>0.95</v>
      </c>
      <c r="G63" s="51" t="str">
        <f t="shared" si="0"/>
        <v/>
      </c>
      <c r="H63" s="51" t="str">
        <f t="shared" si="1"/>
        <v/>
      </c>
    </row>
    <row r="64" spans="1:11" x14ac:dyDescent="0.25">
      <c r="A64" s="38" t="s">
        <v>613</v>
      </c>
      <c r="B64" s="37">
        <v>2343000</v>
      </c>
      <c r="C64" s="39">
        <v>62</v>
      </c>
      <c r="E64" s="36" t="s">
        <v>612</v>
      </c>
      <c r="F64" s="35">
        <v>0.95</v>
      </c>
      <c r="G64" s="51" t="str">
        <f t="shared" si="0"/>
        <v/>
      </c>
      <c r="H64" s="51" t="str">
        <f t="shared" si="1"/>
        <v/>
      </c>
    </row>
    <row r="65" spans="1:8" x14ac:dyDescent="0.25">
      <c r="A65" s="38" t="s">
        <v>611</v>
      </c>
      <c r="B65" s="37">
        <v>2450500</v>
      </c>
      <c r="C65" s="39">
        <v>63</v>
      </c>
      <c r="E65" s="36" t="s">
        <v>610</v>
      </c>
      <c r="F65" s="35">
        <v>0.95</v>
      </c>
      <c r="G65" s="51" t="str">
        <f t="shared" si="0"/>
        <v/>
      </c>
      <c r="H65" s="51" t="str">
        <f t="shared" si="1"/>
        <v/>
      </c>
    </row>
    <row r="66" spans="1:8" x14ac:dyDescent="0.25">
      <c r="A66" s="38" t="s">
        <v>609</v>
      </c>
      <c r="B66" s="37">
        <v>2560400</v>
      </c>
      <c r="C66" s="39">
        <v>64</v>
      </c>
      <c r="E66" s="36" t="s">
        <v>608</v>
      </c>
      <c r="F66" s="35">
        <v>0.95</v>
      </c>
      <c r="G66" s="51" t="str">
        <f t="shared" si="0"/>
        <v/>
      </c>
      <c r="H66" s="51" t="str">
        <f t="shared" si="1"/>
        <v/>
      </c>
    </row>
    <row r="67" spans="1:8" x14ac:dyDescent="0.25">
      <c r="A67" s="38" t="s">
        <v>607</v>
      </c>
      <c r="B67" s="37">
        <v>2672700</v>
      </c>
      <c r="C67" s="39">
        <v>65</v>
      </c>
      <c r="E67" s="36" t="s">
        <v>606</v>
      </c>
      <c r="F67" s="35">
        <v>0.95</v>
      </c>
      <c r="G67" s="51" t="str">
        <f t="shared" ref="G67:G130" si="2">IF(AND((C67-49)&gt;=($K$5-$K$4),(C67-49)&lt;=($K$6-1-$K$4)), INDEX($B$2:$B$101, $K$4+(C67-48)), "")</f>
        <v/>
      </c>
      <c r="H67" s="51" t="str">
        <f t="shared" ref="H67:H121" si="3">IFERROR(G67/(1-F67), "")</f>
        <v/>
      </c>
    </row>
    <row r="68" spans="1:8" x14ac:dyDescent="0.25">
      <c r="A68" s="38" t="s">
        <v>605</v>
      </c>
      <c r="B68" s="37">
        <v>2787400</v>
      </c>
      <c r="C68" s="39">
        <v>66</v>
      </c>
      <c r="E68" s="36" t="s">
        <v>604</v>
      </c>
      <c r="F68" s="35">
        <v>0.95</v>
      </c>
      <c r="G68" s="51" t="str">
        <f t="shared" si="2"/>
        <v/>
      </c>
      <c r="H68" s="51" t="str">
        <f t="shared" si="3"/>
        <v/>
      </c>
    </row>
    <row r="69" spans="1:8" x14ac:dyDescent="0.25">
      <c r="A69" s="38" t="s">
        <v>603</v>
      </c>
      <c r="B69" s="37">
        <v>2904500</v>
      </c>
      <c r="C69" s="39">
        <v>67</v>
      </c>
      <c r="E69" s="36" t="s">
        <v>602</v>
      </c>
      <c r="F69" s="35">
        <v>0.95</v>
      </c>
      <c r="G69" s="51">
        <f t="shared" si="2"/>
        <v>679400</v>
      </c>
      <c r="H69" s="51">
        <f t="shared" si="3"/>
        <v>13587999.999999989</v>
      </c>
    </row>
    <row r="70" spans="1:8" x14ac:dyDescent="0.25">
      <c r="A70" s="38" t="s">
        <v>601</v>
      </c>
      <c r="B70" s="37">
        <v>3024000</v>
      </c>
      <c r="C70" s="39">
        <v>68</v>
      </c>
      <c r="E70" s="36" t="s">
        <v>600</v>
      </c>
      <c r="F70" s="35">
        <v>0.95</v>
      </c>
      <c r="G70" s="51">
        <f t="shared" si="2"/>
        <v>1425600</v>
      </c>
      <c r="H70" s="51">
        <f t="shared" si="3"/>
        <v>28511999.999999974</v>
      </c>
    </row>
    <row r="71" spans="1:8" x14ac:dyDescent="0.25">
      <c r="A71" s="38" t="s">
        <v>599</v>
      </c>
      <c r="B71" s="37">
        <v>6291800</v>
      </c>
      <c r="C71" s="39">
        <v>69</v>
      </c>
      <c r="E71" s="36" t="s">
        <v>598</v>
      </c>
      <c r="F71" s="35">
        <v>0.95</v>
      </c>
      <c r="G71" s="51" t="str">
        <f t="shared" si="2"/>
        <v/>
      </c>
      <c r="H71" s="51" t="str">
        <f t="shared" si="3"/>
        <v/>
      </c>
    </row>
    <row r="72" spans="1:8" x14ac:dyDescent="0.25">
      <c r="A72" s="38" t="s">
        <v>597</v>
      </c>
      <c r="B72" s="37">
        <v>3286800</v>
      </c>
      <c r="C72" s="39">
        <v>70</v>
      </c>
      <c r="E72" s="36" t="s">
        <v>596</v>
      </c>
      <c r="F72" s="35">
        <v>0.95</v>
      </c>
      <c r="G72" s="51" t="str">
        <f t="shared" si="2"/>
        <v/>
      </c>
      <c r="H72" s="51" t="str">
        <f t="shared" si="3"/>
        <v/>
      </c>
    </row>
    <row r="73" spans="1:8" x14ac:dyDescent="0.25">
      <c r="A73" s="38" t="s">
        <v>595</v>
      </c>
      <c r="B73" s="37">
        <v>3413800</v>
      </c>
      <c r="C73" s="39">
        <v>71</v>
      </c>
      <c r="E73" s="36" t="s">
        <v>594</v>
      </c>
      <c r="F73" s="35">
        <v>0.95</v>
      </c>
      <c r="G73" s="51" t="str">
        <f t="shared" si="2"/>
        <v/>
      </c>
      <c r="H73" s="51" t="str">
        <f t="shared" si="3"/>
        <v/>
      </c>
    </row>
    <row r="74" spans="1:8" x14ac:dyDescent="0.25">
      <c r="A74" s="38" t="s">
        <v>593</v>
      </c>
      <c r="B74" s="37">
        <v>3560400</v>
      </c>
      <c r="C74" s="39">
        <v>72</v>
      </c>
      <c r="E74" s="36" t="s">
        <v>592</v>
      </c>
      <c r="F74" s="35">
        <v>0.95</v>
      </c>
      <c r="G74" s="51" t="str">
        <f t="shared" si="2"/>
        <v/>
      </c>
      <c r="H74" s="51" t="str">
        <f t="shared" si="3"/>
        <v/>
      </c>
    </row>
    <row r="75" spans="1:8" x14ac:dyDescent="0.25">
      <c r="A75" s="38" t="s">
        <v>591</v>
      </c>
      <c r="B75" s="37">
        <v>3692500</v>
      </c>
      <c r="C75" s="39">
        <v>73</v>
      </c>
      <c r="E75" s="36" t="s">
        <v>590</v>
      </c>
      <c r="F75" s="35">
        <v>0.95</v>
      </c>
      <c r="G75" s="51" t="str">
        <f t="shared" si="2"/>
        <v/>
      </c>
      <c r="H75" s="51" t="str">
        <f t="shared" si="3"/>
        <v/>
      </c>
    </row>
    <row r="76" spans="1:8" x14ac:dyDescent="0.25">
      <c r="A76" s="38" t="s">
        <v>589</v>
      </c>
      <c r="B76" s="37">
        <v>3844800</v>
      </c>
      <c r="C76" s="39">
        <v>74</v>
      </c>
      <c r="E76" s="36" t="s">
        <v>588</v>
      </c>
      <c r="F76" s="35">
        <v>0.95</v>
      </c>
      <c r="G76" s="51" t="str">
        <f t="shared" si="2"/>
        <v/>
      </c>
      <c r="H76" s="51" t="str">
        <f t="shared" si="3"/>
        <v/>
      </c>
    </row>
    <row r="77" spans="1:8" x14ac:dyDescent="0.25">
      <c r="A77" s="38" t="s">
        <v>587</v>
      </c>
      <c r="B77" s="37">
        <v>3982000</v>
      </c>
      <c r="C77" s="39">
        <v>75</v>
      </c>
      <c r="E77" s="36" t="s">
        <v>586</v>
      </c>
      <c r="F77" s="35">
        <v>0.95</v>
      </c>
      <c r="G77" s="51" t="str">
        <f t="shared" si="2"/>
        <v/>
      </c>
      <c r="H77" s="51" t="str">
        <f t="shared" si="3"/>
        <v/>
      </c>
    </row>
    <row r="78" spans="1:8" x14ac:dyDescent="0.25">
      <c r="A78" s="38" t="s">
        <v>585</v>
      </c>
      <c r="B78" s="37">
        <v>4140000</v>
      </c>
      <c r="C78" s="39">
        <v>76</v>
      </c>
      <c r="E78" s="36" t="s">
        <v>584</v>
      </c>
      <c r="F78" s="35">
        <v>0.95</v>
      </c>
      <c r="G78" s="51" t="str">
        <f t="shared" si="2"/>
        <v/>
      </c>
      <c r="H78" s="51" t="str">
        <f t="shared" si="3"/>
        <v/>
      </c>
    </row>
    <row r="79" spans="1:8" x14ac:dyDescent="0.25">
      <c r="A79" s="38" t="s">
        <v>583</v>
      </c>
      <c r="B79" s="37">
        <v>4282300</v>
      </c>
      <c r="C79" s="39">
        <v>77</v>
      </c>
      <c r="E79" s="36" t="s">
        <v>582</v>
      </c>
      <c r="F79" s="35">
        <v>0.95</v>
      </c>
      <c r="G79" s="51" t="str">
        <f t="shared" si="2"/>
        <v/>
      </c>
      <c r="H79" s="51" t="str">
        <f t="shared" si="3"/>
        <v/>
      </c>
    </row>
    <row r="80" spans="1:8" x14ac:dyDescent="0.25">
      <c r="A80" s="38" t="s">
        <v>581</v>
      </c>
      <c r="B80" s="37">
        <v>4446000</v>
      </c>
      <c r="C80" s="39">
        <v>78</v>
      </c>
      <c r="E80" s="36" t="s">
        <v>580</v>
      </c>
      <c r="F80" s="35">
        <v>0.95</v>
      </c>
      <c r="G80" s="51" t="str">
        <f t="shared" si="2"/>
        <v/>
      </c>
      <c r="H80" s="51" t="str">
        <f t="shared" si="3"/>
        <v/>
      </c>
    </row>
    <row r="81" spans="1:8" x14ac:dyDescent="0.25">
      <c r="A81" s="38" t="s">
        <v>579</v>
      </c>
      <c r="B81" s="37">
        <v>9186800</v>
      </c>
      <c r="C81" s="39">
        <v>79</v>
      </c>
      <c r="E81" s="36" t="s">
        <v>578</v>
      </c>
      <c r="F81" s="35">
        <v>0.95</v>
      </c>
      <c r="G81" s="51" t="str">
        <f t="shared" si="2"/>
        <v/>
      </c>
      <c r="H81" s="51" t="str">
        <f t="shared" si="3"/>
        <v/>
      </c>
    </row>
    <row r="82" spans="1:8" x14ac:dyDescent="0.25">
      <c r="A82" s="38" t="s">
        <v>577</v>
      </c>
      <c r="B82" s="37">
        <v>4762800</v>
      </c>
      <c r="C82" s="39">
        <v>80</v>
      </c>
      <c r="E82" s="36" t="s">
        <v>576</v>
      </c>
      <c r="F82" s="35">
        <v>0.95</v>
      </c>
      <c r="G82" s="51" t="str">
        <f t="shared" si="2"/>
        <v/>
      </c>
      <c r="H82" s="51" t="str">
        <f t="shared" si="3"/>
        <v/>
      </c>
    </row>
    <row r="83" spans="1:8" x14ac:dyDescent="0.25">
      <c r="A83" s="38" t="s">
        <v>575</v>
      </c>
      <c r="B83" s="37">
        <v>4935200</v>
      </c>
      <c r="C83" s="39">
        <v>81</v>
      </c>
      <c r="E83" s="36" t="s">
        <v>574</v>
      </c>
      <c r="F83" s="35">
        <v>0.95</v>
      </c>
      <c r="G83" s="51" t="str">
        <f t="shared" si="2"/>
        <v/>
      </c>
      <c r="H83" s="51" t="str">
        <f t="shared" si="3"/>
        <v/>
      </c>
    </row>
    <row r="84" spans="1:8" x14ac:dyDescent="0.25">
      <c r="A84" s="38" t="s">
        <v>573</v>
      </c>
      <c r="B84" s="37">
        <v>5110600</v>
      </c>
      <c r="C84" s="39">
        <v>82</v>
      </c>
      <c r="E84" s="36" t="s">
        <v>572</v>
      </c>
      <c r="F84" s="35">
        <v>0.95</v>
      </c>
      <c r="G84" s="51" t="str">
        <f t="shared" si="2"/>
        <v/>
      </c>
      <c r="H84" s="51" t="str">
        <f t="shared" si="3"/>
        <v/>
      </c>
    </row>
    <row r="85" spans="1:8" x14ac:dyDescent="0.25">
      <c r="A85" s="38" t="s">
        <v>571</v>
      </c>
      <c r="B85" s="37">
        <v>5289000</v>
      </c>
      <c r="C85" s="39">
        <v>83</v>
      </c>
      <c r="E85" s="36" t="s">
        <v>570</v>
      </c>
      <c r="F85" s="35">
        <v>0.95</v>
      </c>
      <c r="G85" s="51" t="str">
        <f t="shared" si="2"/>
        <v/>
      </c>
      <c r="H85" s="51" t="str">
        <f t="shared" si="3"/>
        <v/>
      </c>
    </row>
    <row r="86" spans="1:8" x14ac:dyDescent="0.25">
      <c r="A86" s="38" t="s">
        <v>569</v>
      </c>
      <c r="B86" s="37">
        <v>5470400</v>
      </c>
      <c r="C86" s="39">
        <v>84</v>
      </c>
      <c r="E86" s="36" t="s">
        <v>568</v>
      </c>
      <c r="F86" s="35">
        <v>0.95</v>
      </c>
      <c r="G86" s="51" t="str">
        <f t="shared" si="2"/>
        <v/>
      </c>
      <c r="H86" s="51" t="str">
        <f t="shared" si="3"/>
        <v/>
      </c>
    </row>
    <row r="87" spans="1:8" x14ac:dyDescent="0.25">
      <c r="A87" s="38" t="s">
        <v>567</v>
      </c>
      <c r="B87" s="37">
        <v>5654800</v>
      </c>
      <c r="C87" s="39">
        <v>85</v>
      </c>
      <c r="E87" s="36" t="s">
        <v>566</v>
      </c>
      <c r="F87" s="35">
        <v>0.95</v>
      </c>
      <c r="G87" s="51" t="str">
        <f t="shared" si="2"/>
        <v/>
      </c>
      <c r="H87" s="51" t="str">
        <f t="shared" si="3"/>
        <v/>
      </c>
    </row>
    <row r="88" spans="1:8" x14ac:dyDescent="0.25">
      <c r="A88" s="38" t="s">
        <v>565</v>
      </c>
      <c r="B88" s="37">
        <v>5842200</v>
      </c>
      <c r="C88" s="39">
        <v>86</v>
      </c>
      <c r="E88" s="36" t="s">
        <v>564</v>
      </c>
      <c r="F88" s="35">
        <v>0.95</v>
      </c>
      <c r="G88" s="51" t="str">
        <f t="shared" si="2"/>
        <v/>
      </c>
      <c r="H88" s="51" t="str">
        <f t="shared" si="3"/>
        <v/>
      </c>
    </row>
    <row r="89" spans="1:8" x14ac:dyDescent="0.25">
      <c r="A89" s="38" t="s">
        <v>563</v>
      </c>
      <c r="B89" s="37">
        <v>6032600</v>
      </c>
      <c r="C89" s="39">
        <v>87</v>
      </c>
      <c r="E89" s="36" t="s">
        <v>562</v>
      </c>
      <c r="F89" s="35">
        <v>0.95</v>
      </c>
      <c r="G89" s="51" t="str">
        <f t="shared" si="2"/>
        <v/>
      </c>
      <c r="H89" s="51" t="str">
        <f t="shared" si="3"/>
        <v/>
      </c>
    </row>
    <row r="90" spans="1:8" x14ac:dyDescent="0.25">
      <c r="A90" s="38" t="s">
        <v>561</v>
      </c>
      <c r="B90" s="37">
        <v>6226000</v>
      </c>
      <c r="C90" s="39">
        <v>88</v>
      </c>
      <c r="E90" s="36" t="s">
        <v>560</v>
      </c>
      <c r="F90" s="35">
        <v>0.95</v>
      </c>
      <c r="G90" s="51" t="str">
        <f t="shared" si="2"/>
        <v/>
      </c>
      <c r="H90" s="51" t="str">
        <f t="shared" si="3"/>
        <v/>
      </c>
    </row>
    <row r="91" spans="1:8" x14ac:dyDescent="0.25">
      <c r="A91" s="38" t="s">
        <v>559</v>
      </c>
      <c r="B91" s="37">
        <v>12844800</v>
      </c>
      <c r="C91" s="39">
        <v>89</v>
      </c>
      <c r="E91" s="36" t="s">
        <v>558</v>
      </c>
      <c r="F91" s="35">
        <v>0.95</v>
      </c>
      <c r="G91" s="51" t="str">
        <f t="shared" si="2"/>
        <v/>
      </c>
      <c r="H91" s="51" t="str">
        <f t="shared" si="3"/>
        <v/>
      </c>
    </row>
    <row r="92" spans="1:8" x14ac:dyDescent="0.25">
      <c r="A92" s="38" t="s">
        <v>557</v>
      </c>
      <c r="B92" s="37">
        <v>6644400</v>
      </c>
      <c r="C92" s="39">
        <v>90</v>
      </c>
      <c r="E92" s="36" t="s">
        <v>556</v>
      </c>
      <c r="F92" s="35">
        <v>0.95</v>
      </c>
      <c r="G92" s="51" t="str">
        <f t="shared" si="2"/>
        <v/>
      </c>
      <c r="H92" s="51" t="str">
        <f t="shared" si="3"/>
        <v/>
      </c>
    </row>
    <row r="93" spans="1:8" x14ac:dyDescent="0.25">
      <c r="A93" s="38" t="s">
        <v>555</v>
      </c>
      <c r="B93" s="37">
        <v>6847100</v>
      </c>
      <c r="C93" s="39">
        <v>91</v>
      </c>
      <c r="E93" s="36" t="s">
        <v>554</v>
      </c>
      <c r="F93" s="35">
        <v>0.95</v>
      </c>
      <c r="G93" s="51" t="str">
        <f t="shared" si="2"/>
        <v/>
      </c>
      <c r="H93" s="51" t="str">
        <f t="shared" si="3"/>
        <v/>
      </c>
    </row>
    <row r="94" spans="1:8" x14ac:dyDescent="0.25">
      <c r="A94" s="38" t="s">
        <v>553</v>
      </c>
      <c r="B94" s="37">
        <v>7076000</v>
      </c>
      <c r="C94" s="39">
        <v>92</v>
      </c>
      <c r="E94" s="36" t="s">
        <v>552</v>
      </c>
      <c r="F94" s="35">
        <v>0.95</v>
      </c>
      <c r="G94" s="51" t="str">
        <f t="shared" si="2"/>
        <v/>
      </c>
      <c r="H94" s="51" t="str">
        <f t="shared" si="3"/>
        <v/>
      </c>
    </row>
    <row r="95" spans="1:8" x14ac:dyDescent="0.25">
      <c r="A95" s="38" t="s">
        <v>551</v>
      </c>
      <c r="B95" s="37">
        <v>7285000</v>
      </c>
      <c r="C95" s="39">
        <v>93</v>
      </c>
      <c r="E95" s="36" t="s">
        <v>550</v>
      </c>
      <c r="F95" s="35">
        <v>0.95</v>
      </c>
      <c r="G95" s="51" t="str">
        <f t="shared" si="2"/>
        <v/>
      </c>
      <c r="H95" s="51" t="str">
        <f t="shared" si="3"/>
        <v/>
      </c>
    </row>
    <row r="96" spans="1:8" x14ac:dyDescent="0.25">
      <c r="A96" s="38" t="s">
        <v>549</v>
      </c>
      <c r="B96" s="37">
        <v>7520800</v>
      </c>
      <c r="C96" s="39">
        <v>94</v>
      </c>
      <c r="E96" s="36" t="s">
        <v>548</v>
      </c>
      <c r="F96" s="35">
        <v>0.95</v>
      </c>
      <c r="G96" s="51" t="str">
        <f t="shared" si="2"/>
        <v/>
      </c>
      <c r="H96" s="51" t="str">
        <f t="shared" si="3"/>
        <v/>
      </c>
    </row>
    <row r="97" spans="1:8" x14ac:dyDescent="0.25">
      <c r="A97" s="38" t="s">
        <v>547</v>
      </c>
      <c r="B97" s="37">
        <v>7736100</v>
      </c>
      <c r="C97" s="39">
        <v>95</v>
      </c>
      <c r="E97" s="36" t="s">
        <v>546</v>
      </c>
      <c r="F97" s="35">
        <v>0.95</v>
      </c>
      <c r="G97" s="51" t="str">
        <f t="shared" si="2"/>
        <v/>
      </c>
      <c r="H97" s="51" t="str">
        <f t="shared" si="3"/>
        <v/>
      </c>
    </row>
    <row r="98" spans="1:8" x14ac:dyDescent="0.25">
      <c r="A98" s="38" t="s">
        <v>545</v>
      </c>
      <c r="B98" s="37">
        <v>7978800</v>
      </c>
      <c r="C98" s="39">
        <v>96</v>
      </c>
      <c r="E98" s="36" t="s">
        <v>544</v>
      </c>
      <c r="F98" s="35">
        <v>0.95</v>
      </c>
      <c r="G98" s="51" t="str">
        <f t="shared" si="2"/>
        <v/>
      </c>
      <c r="H98" s="51" t="str">
        <f t="shared" si="3"/>
        <v/>
      </c>
    </row>
    <row r="99" spans="1:8" x14ac:dyDescent="0.25">
      <c r="A99" s="38" t="s">
        <v>543</v>
      </c>
      <c r="B99" s="37">
        <v>8200400</v>
      </c>
      <c r="C99" s="39">
        <v>97</v>
      </c>
      <c r="E99" s="36" t="s">
        <v>542</v>
      </c>
      <c r="F99" s="35">
        <v>0.95</v>
      </c>
      <c r="G99" s="51" t="str">
        <f t="shared" si="2"/>
        <v/>
      </c>
      <c r="H99" s="51" t="str">
        <f t="shared" si="3"/>
        <v/>
      </c>
    </row>
    <row r="100" spans="1:8" x14ac:dyDescent="0.25">
      <c r="A100" s="38" t="s">
        <v>541</v>
      </c>
      <c r="B100" s="37">
        <v>8450000</v>
      </c>
      <c r="C100" s="39">
        <v>98</v>
      </c>
      <c r="E100" s="36" t="s">
        <v>540</v>
      </c>
      <c r="F100" s="35">
        <v>0.95</v>
      </c>
      <c r="G100" s="51" t="str">
        <f t="shared" si="2"/>
        <v/>
      </c>
      <c r="H100" s="51" t="str">
        <f t="shared" si="3"/>
        <v/>
      </c>
    </row>
    <row r="101" spans="1:8" x14ac:dyDescent="0.25">
      <c r="A101" s="38" t="s">
        <v>539</v>
      </c>
      <c r="B101" s="37">
        <v>17355800</v>
      </c>
      <c r="C101" s="39">
        <v>99</v>
      </c>
      <c r="E101" s="36" t="s">
        <v>538</v>
      </c>
      <c r="F101" s="35">
        <v>0.95</v>
      </c>
      <c r="G101" s="51" t="str">
        <f t="shared" si="2"/>
        <v/>
      </c>
      <c r="H101" s="51" t="str">
        <f t="shared" si="3"/>
        <v/>
      </c>
    </row>
    <row r="102" spans="1:8" x14ac:dyDescent="0.25">
      <c r="C102" s="39">
        <v>100</v>
      </c>
      <c r="E102" s="36" t="s">
        <v>537</v>
      </c>
      <c r="F102" s="35">
        <v>0.95</v>
      </c>
      <c r="G102" s="51" t="str">
        <f t="shared" si="2"/>
        <v/>
      </c>
      <c r="H102" s="51" t="str">
        <f t="shared" si="3"/>
        <v/>
      </c>
    </row>
    <row r="103" spans="1:8" x14ac:dyDescent="0.25">
      <c r="C103" s="39">
        <v>101</v>
      </c>
      <c r="E103" s="36" t="s">
        <v>536</v>
      </c>
      <c r="F103" s="35">
        <v>0.95</v>
      </c>
      <c r="G103" s="51" t="str">
        <f t="shared" si="2"/>
        <v/>
      </c>
      <c r="H103" s="51" t="str">
        <f t="shared" si="3"/>
        <v/>
      </c>
    </row>
    <row r="104" spans="1:8" x14ac:dyDescent="0.25">
      <c r="C104" s="39">
        <v>102</v>
      </c>
      <c r="E104" s="36" t="s">
        <v>535</v>
      </c>
      <c r="F104" s="35">
        <v>0.95</v>
      </c>
      <c r="G104" s="51" t="str">
        <f t="shared" si="2"/>
        <v/>
      </c>
      <c r="H104" s="51" t="str">
        <f t="shared" si="3"/>
        <v/>
      </c>
    </row>
    <row r="105" spans="1:8" x14ac:dyDescent="0.25">
      <c r="C105" s="39">
        <v>103</v>
      </c>
      <c r="E105" s="36" t="s">
        <v>534</v>
      </c>
      <c r="F105" s="35">
        <v>0.95</v>
      </c>
      <c r="G105" s="51" t="str">
        <f t="shared" si="2"/>
        <v/>
      </c>
      <c r="H105" s="51" t="str">
        <f t="shared" si="3"/>
        <v/>
      </c>
    </row>
    <row r="106" spans="1:8" x14ac:dyDescent="0.25">
      <c r="C106" s="39">
        <v>104</v>
      </c>
      <c r="E106" s="36" t="s">
        <v>533</v>
      </c>
      <c r="F106" s="35">
        <v>0.95</v>
      </c>
      <c r="G106" s="51" t="str">
        <f t="shared" si="2"/>
        <v/>
      </c>
      <c r="H106" s="51" t="str">
        <f t="shared" si="3"/>
        <v/>
      </c>
    </row>
    <row r="107" spans="1:8" x14ac:dyDescent="0.25">
      <c r="C107" s="39">
        <v>105</v>
      </c>
      <c r="E107" s="36" t="s">
        <v>532</v>
      </c>
      <c r="F107" s="35">
        <v>0.95</v>
      </c>
      <c r="G107" s="51" t="str">
        <f t="shared" si="2"/>
        <v/>
      </c>
      <c r="H107" s="51" t="str">
        <f t="shared" si="3"/>
        <v/>
      </c>
    </row>
    <row r="108" spans="1:8" x14ac:dyDescent="0.25">
      <c r="C108" s="39">
        <v>106</v>
      </c>
      <c r="E108" s="36" t="s">
        <v>531</v>
      </c>
      <c r="F108" s="35">
        <v>0.95</v>
      </c>
      <c r="G108" s="51" t="str">
        <f t="shared" si="2"/>
        <v/>
      </c>
      <c r="H108" s="51" t="str">
        <f t="shared" si="3"/>
        <v/>
      </c>
    </row>
    <row r="109" spans="1:8" x14ac:dyDescent="0.25">
      <c r="C109" s="39">
        <v>107</v>
      </c>
      <c r="E109" s="36" t="s">
        <v>530</v>
      </c>
      <c r="F109" s="35">
        <v>0.95</v>
      </c>
      <c r="G109" s="51" t="str">
        <f t="shared" si="2"/>
        <v/>
      </c>
      <c r="H109" s="51" t="str">
        <f t="shared" si="3"/>
        <v/>
      </c>
    </row>
    <row r="110" spans="1:8" x14ac:dyDescent="0.25">
      <c r="C110" s="39">
        <v>108</v>
      </c>
      <c r="E110" s="36" t="s">
        <v>529</v>
      </c>
      <c r="F110" s="35">
        <v>0.95</v>
      </c>
      <c r="G110" s="51" t="str">
        <f t="shared" si="2"/>
        <v/>
      </c>
      <c r="H110" s="51" t="str">
        <f t="shared" si="3"/>
        <v/>
      </c>
    </row>
    <row r="111" spans="1:8" x14ac:dyDescent="0.25">
      <c r="C111" s="39">
        <v>109</v>
      </c>
      <c r="E111" s="36" t="s">
        <v>528</v>
      </c>
      <c r="F111" s="35">
        <v>0.95</v>
      </c>
      <c r="G111" s="51" t="str">
        <f t="shared" si="2"/>
        <v/>
      </c>
      <c r="H111" s="51" t="str">
        <f t="shared" si="3"/>
        <v/>
      </c>
    </row>
    <row r="112" spans="1:8" x14ac:dyDescent="0.25">
      <c r="C112" s="39">
        <v>110</v>
      </c>
      <c r="E112" s="36" t="s">
        <v>527</v>
      </c>
      <c r="F112" s="35">
        <v>0.95</v>
      </c>
      <c r="G112" s="51" t="str">
        <f t="shared" si="2"/>
        <v/>
      </c>
      <c r="H112" s="51" t="str">
        <f t="shared" si="3"/>
        <v/>
      </c>
    </row>
    <row r="113" spans="1:8" x14ac:dyDescent="0.25">
      <c r="A113"/>
      <c r="C113" s="39">
        <v>111</v>
      </c>
      <c r="E113" s="36" t="s">
        <v>526</v>
      </c>
      <c r="F113" s="35">
        <v>0.95</v>
      </c>
      <c r="G113" s="51" t="str">
        <f t="shared" si="2"/>
        <v/>
      </c>
      <c r="H113" s="51" t="str">
        <f t="shared" si="3"/>
        <v/>
      </c>
    </row>
    <row r="114" spans="1:8" x14ac:dyDescent="0.25">
      <c r="A114"/>
      <c r="C114" s="39">
        <v>112</v>
      </c>
      <c r="E114" s="36" t="s">
        <v>525</v>
      </c>
      <c r="F114" s="35">
        <v>0.95</v>
      </c>
      <c r="G114" s="51" t="str">
        <f t="shared" si="2"/>
        <v/>
      </c>
      <c r="H114" s="51" t="str">
        <f t="shared" si="3"/>
        <v/>
      </c>
    </row>
    <row r="115" spans="1:8" x14ac:dyDescent="0.25">
      <c r="A115"/>
      <c r="C115" s="39">
        <v>113</v>
      </c>
      <c r="E115" s="36" t="s">
        <v>524</v>
      </c>
      <c r="F115" s="35">
        <v>0.95</v>
      </c>
      <c r="G115" s="51" t="str">
        <f t="shared" si="2"/>
        <v/>
      </c>
      <c r="H115" s="51" t="str">
        <f t="shared" si="3"/>
        <v/>
      </c>
    </row>
    <row r="116" spans="1:8" x14ac:dyDescent="0.25">
      <c r="A116"/>
      <c r="C116" s="39">
        <v>114</v>
      </c>
      <c r="E116" s="36" t="s">
        <v>523</v>
      </c>
      <c r="F116" s="35">
        <v>0.95</v>
      </c>
      <c r="G116" s="51" t="str">
        <f t="shared" si="2"/>
        <v/>
      </c>
      <c r="H116" s="51" t="str">
        <f t="shared" si="3"/>
        <v/>
      </c>
    </row>
    <row r="117" spans="1:8" x14ac:dyDescent="0.25">
      <c r="A117"/>
      <c r="C117" s="39">
        <v>115</v>
      </c>
      <c r="E117" s="36" t="s">
        <v>522</v>
      </c>
      <c r="F117" s="35">
        <v>0.95</v>
      </c>
      <c r="G117" s="51" t="str">
        <f t="shared" si="2"/>
        <v/>
      </c>
      <c r="H117" s="51" t="str">
        <f t="shared" si="3"/>
        <v/>
      </c>
    </row>
    <row r="118" spans="1:8" x14ac:dyDescent="0.25">
      <c r="A118"/>
      <c r="C118" s="39">
        <v>116</v>
      </c>
      <c r="E118" s="36" t="s">
        <v>521</v>
      </c>
      <c r="F118" s="35">
        <v>0.95</v>
      </c>
      <c r="G118" s="51" t="str">
        <f t="shared" si="2"/>
        <v/>
      </c>
      <c r="H118" s="51" t="str">
        <f t="shared" si="3"/>
        <v/>
      </c>
    </row>
    <row r="119" spans="1:8" x14ac:dyDescent="0.25">
      <c r="A119"/>
      <c r="C119" s="39">
        <v>117</v>
      </c>
      <c r="E119" s="36" t="s">
        <v>520</v>
      </c>
      <c r="F119" s="35">
        <v>0.95</v>
      </c>
      <c r="G119" s="51" t="str">
        <f t="shared" si="2"/>
        <v/>
      </c>
      <c r="H119" s="51" t="str">
        <f t="shared" si="3"/>
        <v/>
      </c>
    </row>
    <row r="120" spans="1:8" x14ac:dyDescent="0.25">
      <c r="A120"/>
      <c r="C120" s="39">
        <v>118</v>
      </c>
      <c r="E120" s="36" t="s">
        <v>519</v>
      </c>
      <c r="F120" s="35">
        <v>0.95</v>
      </c>
      <c r="G120" s="51" t="str">
        <f t="shared" si="2"/>
        <v/>
      </c>
      <c r="H120" s="51" t="str">
        <f t="shared" si="3"/>
        <v/>
      </c>
    </row>
    <row r="121" spans="1:8" x14ac:dyDescent="0.25">
      <c r="A121"/>
      <c r="C121" s="39">
        <v>119</v>
      </c>
      <c r="E121" s="36" t="s">
        <v>518</v>
      </c>
      <c r="F121" s="35">
        <v>0.95</v>
      </c>
      <c r="G121" s="51" t="str">
        <f t="shared" si="2"/>
        <v/>
      </c>
      <c r="H121" s="51" t="str">
        <f t="shared" si="3"/>
        <v/>
      </c>
    </row>
    <row r="122" spans="1:8" x14ac:dyDescent="0.25">
      <c r="A122"/>
      <c r="C122" s="39">
        <v>120</v>
      </c>
      <c r="E122" s="36" t="s">
        <v>715</v>
      </c>
      <c r="F122" s="35">
        <v>0.95</v>
      </c>
      <c r="G122" s="51" t="str">
        <f t="shared" si="2"/>
        <v/>
      </c>
      <c r="H122" s="51" t="str">
        <f t="shared" ref="H122:H137" si="4">IFERROR(G122/(1-F122), "")</f>
        <v/>
      </c>
    </row>
    <row r="123" spans="1:8" x14ac:dyDescent="0.25">
      <c r="A123"/>
      <c r="C123" s="39">
        <v>121</v>
      </c>
      <c r="E123" s="36" t="s">
        <v>716</v>
      </c>
      <c r="F123" s="35">
        <v>0.95</v>
      </c>
      <c r="G123" s="51" t="str">
        <f t="shared" si="2"/>
        <v/>
      </c>
      <c r="H123" s="51" t="str">
        <f t="shared" si="4"/>
        <v/>
      </c>
    </row>
    <row r="124" spans="1:8" x14ac:dyDescent="0.25">
      <c r="A124"/>
      <c r="C124" s="39">
        <v>122</v>
      </c>
      <c r="E124" s="36" t="s">
        <v>717</v>
      </c>
      <c r="F124" s="35">
        <v>0.95</v>
      </c>
      <c r="G124" s="51" t="str">
        <f t="shared" si="2"/>
        <v/>
      </c>
      <c r="H124" s="51" t="str">
        <f t="shared" si="4"/>
        <v/>
      </c>
    </row>
    <row r="125" spans="1:8" x14ac:dyDescent="0.25">
      <c r="A125"/>
      <c r="C125" s="39">
        <v>123</v>
      </c>
      <c r="E125" s="36" t="s">
        <v>718</v>
      </c>
      <c r="F125" s="35">
        <v>0.95</v>
      </c>
      <c r="G125" s="51" t="str">
        <f t="shared" si="2"/>
        <v/>
      </c>
      <c r="H125" s="51" t="str">
        <f t="shared" si="4"/>
        <v/>
      </c>
    </row>
    <row r="126" spans="1:8" x14ac:dyDescent="0.25">
      <c r="A126"/>
      <c r="C126" s="39">
        <v>124</v>
      </c>
      <c r="E126" s="36" t="s">
        <v>719</v>
      </c>
      <c r="F126" s="35">
        <v>0.95</v>
      </c>
      <c r="G126" s="51" t="str">
        <f t="shared" si="2"/>
        <v/>
      </c>
      <c r="H126" s="51" t="str">
        <f t="shared" si="4"/>
        <v/>
      </c>
    </row>
    <row r="127" spans="1:8" x14ac:dyDescent="0.25">
      <c r="A127"/>
      <c r="C127" s="39">
        <v>125</v>
      </c>
      <c r="E127" s="36" t="s">
        <v>720</v>
      </c>
      <c r="F127" s="35">
        <v>0.95</v>
      </c>
      <c r="G127" s="51" t="str">
        <f t="shared" si="2"/>
        <v/>
      </c>
      <c r="H127" s="51" t="str">
        <f t="shared" si="4"/>
        <v/>
      </c>
    </row>
    <row r="128" spans="1:8" x14ac:dyDescent="0.25">
      <c r="A128"/>
      <c r="C128" s="39">
        <v>126</v>
      </c>
      <c r="E128" s="36" t="s">
        <v>721</v>
      </c>
      <c r="F128" s="35">
        <v>0.95</v>
      </c>
      <c r="G128" s="51" t="str">
        <f t="shared" si="2"/>
        <v/>
      </c>
      <c r="H128" s="51" t="str">
        <f t="shared" si="4"/>
        <v/>
      </c>
    </row>
    <row r="129" spans="1:8" x14ac:dyDescent="0.25">
      <c r="A129"/>
      <c r="C129" s="39">
        <v>127</v>
      </c>
      <c r="E129" s="36" t="s">
        <v>722</v>
      </c>
      <c r="F129" s="35">
        <v>0.95</v>
      </c>
      <c r="G129" s="51" t="str">
        <f t="shared" si="2"/>
        <v/>
      </c>
      <c r="H129" s="51" t="str">
        <f t="shared" si="4"/>
        <v/>
      </c>
    </row>
    <row r="130" spans="1:8" x14ac:dyDescent="0.25">
      <c r="A130"/>
      <c r="C130" s="39">
        <v>128</v>
      </c>
      <c r="E130" s="36" t="s">
        <v>723</v>
      </c>
      <c r="F130" s="35">
        <v>0.95</v>
      </c>
      <c r="G130" s="51" t="str">
        <f t="shared" si="2"/>
        <v/>
      </c>
      <c r="H130" s="51" t="str">
        <f t="shared" si="4"/>
        <v/>
      </c>
    </row>
    <row r="131" spans="1:8" x14ac:dyDescent="0.25">
      <c r="A131"/>
      <c r="C131" s="39">
        <v>129</v>
      </c>
      <c r="E131" s="36" t="s">
        <v>724</v>
      </c>
      <c r="F131" s="35">
        <v>0.95</v>
      </c>
      <c r="G131" s="51" t="str">
        <f t="shared" ref="G131:G151" si="5">IF(AND((C131-49)&gt;=($K$5-$K$4),(C131-49)&lt;=($K$6-1-$K$4)), INDEX($B$2:$B$101, $K$4+(C131-48)), "")</f>
        <v/>
      </c>
      <c r="H131" s="51" t="str">
        <f t="shared" si="4"/>
        <v/>
      </c>
    </row>
    <row r="132" spans="1:8" x14ac:dyDescent="0.25">
      <c r="A132"/>
      <c r="C132" s="39">
        <v>130</v>
      </c>
      <c r="E132" s="36" t="s">
        <v>725</v>
      </c>
      <c r="F132" s="35">
        <v>0.95</v>
      </c>
      <c r="G132" s="51" t="str">
        <f t="shared" si="5"/>
        <v/>
      </c>
      <c r="H132" s="51" t="str">
        <f t="shared" si="4"/>
        <v/>
      </c>
    </row>
    <row r="133" spans="1:8" x14ac:dyDescent="0.25">
      <c r="A133"/>
      <c r="C133" s="39">
        <v>131</v>
      </c>
      <c r="E133" s="36" t="s">
        <v>726</v>
      </c>
      <c r="F133" s="35">
        <v>0.95</v>
      </c>
      <c r="G133" s="51" t="str">
        <f t="shared" si="5"/>
        <v/>
      </c>
      <c r="H133" s="51" t="str">
        <f t="shared" si="4"/>
        <v/>
      </c>
    </row>
    <row r="134" spans="1:8" x14ac:dyDescent="0.25">
      <c r="A134"/>
      <c r="C134" s="39">
        <v>132</v>
      </c>
      <c r="E134" s="36" t="s">
        <v>727</v>
      </c>
      <c r="F134" s="35">
        <v>0.95</v>
      </c>
      <c r="G134" s="51" t="str">
        <f t="shared" si="5"/>
        <v/>
      </c>
      <c r="H134" s="51" t="str">
        <f t="shared" si="4"/>
        <v/>
      </c>
    </row>
    <row r="135" spans="1:8" x14ac:dyDescent="0.25">
      <c r="A135"/>
      <c r="C135" s="39">
        <v>133</v>
      </c>
      <c r="E135" s="36" t="s">
        <v>728</v>
      </c>
      <c r="F135" s="35">
        <v>0.95</v>
      </c>
      <c r="G135" s="51" t="str">
        <f t="shared" si="5"/>
        <v/>
      </c>
      <c r="H135" s="51" t="str">
        <f t="shared" si="4"/>
        <v/>
      </c>
    </row>
    <row r="136" spans="1:8" x14ac:dyDescent="0.25">
      <c r="A136"/>
      <c r="C136" s="39">
        <v>134</v>
      </c>
      <c r="E136" s="36" t="s">
        <v>729</v>
      </c>
      <c r="F136" s="35">
        <v>0.95</v>
      </c>
      <c r="G136" s="51" t="str">
        <f t="shared" si="5"/>
        <v/>
      </c>
      <c r="H136" s="51" t="str">
        <f t="shared" si="4"/>
        <v/>
      </c>
    </row>
    <row r="137" spans="1:8" x14ac:dyDescent="0.25">
      <c r="A137"/>
      <c r="C137" s="39">
        <v>135</v>
      </c>
      <c r="E137" s="36" t="s">
        <v>730</v>
      </c>
      <c r="F137" s="35">
        <v>0.95</v>
      </c>
      <c r="G137" s="51" t="str">
        <f t="shared" si="5"/>
        <v/>
      </c>
      <c r="H137" s="51" t="str">
        <f t="shared" si="4"/>
        <v/>
      </c>
    </row>
    <row r="138" spans="1:8" x14ac:dyDescent="0.25">
      <c r="A138"/>
      <c r="C138" s="39">
        <v>136</v>
      </c>
      <c r="E138" s="36" t="s">
        <v>731</v>
      </c>
      <c r="F138" s="35">
        <v>0.95</v>
      </c>
      <c r="G138" s="51" t="str">
        <f t="shared" si="5"/>
        <v/>
      </c>
      <c r="H138" s="51" t="str">
        <f t="shared" ref="H138:H151" si="6">IFERROR(G138/(1-F138), "")</f>
        <v/>
      </c>
    </row>
    <row r="139" spans="1:8" x14ac:dyDescent="0.25">
      <c r="A139"/>
      <c r="C139" s="39">
        <v>137</v>
      </c>
      <c r="E139" s="36" t="s">
        <v>732</v>
      </c>
      <c r="F139" s="35">
        <v>0.95</v>
      </c>
      <c r="G139" s="51" t="str">
        <f t="shared" si="5"/>
        <v/>
      </c>
      <c r="H139" s="51" t="str">
        <f t="shared" si="6"/>
        <v/>
      </c>
    </row>
    <row r="140" spans="1:8" x14ac:dyDescent="0.25">
      <c r="A140"/>
      <c r="C140" s="39">
        <v>138</v>
      </c>
      <c r="E140" s="36" t="s">
        <v>733</v>
      </c>
      <c r="F140" s="35">
        <v>0.95</v>
      </c>
      <c r="G140" s="51" t="str">
        <f t="shared" si="5"/>
        <v/>
      </c>
      <c r="H140" s="51" t="str">
        <f t="shared" si="6"/>
        <v/>
      </c>
    </row>
    <row r="141" spans="1:8" x14ac:dyDescent="0.25">
      <c r="A141"/>
      <c r="C141" s="39">
        <v>139</v>
      </c>
      <c r="E141" s="36" t="s">
        <v>734</v>
      </c>
      <c r="F141" s="35">
        <v>0.95</v>
      </c>
      <c r="G141" s="51" t="str">
        <f t="shared" si="5"/>
        <v/>
      </c>
      <c r="H141" s="51" t="str">
        <f t="shared" si="6"/>
        <v/>
      </c>
    </row>
    <row r="142" spans="1:8" x14ac:dyDescent="0.25">
      <c r="A142"/>
      <c r="C142" s="39">
        <v>140</v>
      </c>
      <c r="E142" s="36" t="s">
        <v>735</v>
      </c>
      <c r="F142" s="35">
        <v>0.95</v>
      </c>
      <c r="G142" s="51" t="str">
        <f t="shared" si="5"/>
        <v/>
      </c>
      <c r="H142" s="51" t="str">
        <f t="shared" si="6"/>
        <v/>
      </c>
    </row>
    <row r="143" spans="1:8" x14ac:dyDescent="0.25">
      <c r="A143"/>
      <c r="C143" s="39">
        <v>141</v>
      </c>
      <c r="E143" s="36" t="s">
        <v>736</v>
      </c>
      <c r="F143" s="35">
        <v>0.95</v>
      </c>
      <c r="G143" s="51" t="str">
        <f t="shared" si="5"/>
        <v/>
      </c>
      <c r="H143" s="51" t="str">
        <f t="shared" si="6"/>
        <v/>
      </c>
    </row>
    <row r="144" spans="1:8" x14ac:dyDescent="0.25">
      <c r="A144"/>
      <c r="C144" s="39">
        <v>142</v>
      </c>
      <c r="E144" s="36" t="s">
        <v>737</v>
      </c>
      <c r="F144" s="35">
        <v>0.95</v>
      </c>
      <c r="G144" s="51" t="str">
        <f t="shared" si="5"/>
        <v/>
      </c>
      <c r="H144" s="51" t="str">
        <f t="shared" si="6"/>
        <v/>
      </c>
    </row>
    <row r="145" spans="1:8" x14ac:dyDescent="0.25">
      <c r="A145"/>
      <c r="C145" s="39">
        <v>143</v>
      </c>
      <c r="E145" s="36" t="s">
        <v>738</v>
      </c>
      <c r="F145" s="35">
        <v>0.95</v>
      </c>
      <c r="G145" s="51" t="str">
        <f t="shared" si="5"/>
        <v/>
      </c>
      <c r="H145" s="51" t="str">
        <f t="shared" si="6"/>
        <v/>
      </c>
    </row>
    <row r="146" spans="1:8" x14ac:dyDescent="0.25">
      <c r="A146"/>
      <c r="C146" s="39">
        <v>144</v>
      </c>
      <c r="E146" s="36" t="s">
        <v>739</v>
      </c>
      <c r="F146" s="35">
        <v>0.95</v>
      </c>
      <c r="G146" s="51" t="str">
        <f t="shared" si="5"/>
        <v/>
      </c>
      <c r="H146" s="51" t="str">
        <f t="shared" si="6"/>
        <v/>
      </c>
    </row>
    <row r="147" spans="1:8" x14ac:dyDescent="0.25">
      <c r="A147"/>
      <c r="C147" s="39">
        <v>145</v>
      </c>
      <c r="E147" s="36" t="s">
        <v>740</v>
      </c>
      <c r="F147" s="35">
        <v>0.95</v>
      </c>
      <c r="G147" s="51" t="str">
        <f t="shared" si="5"/>
        <v/>
      </c>
      <c r="H147" s="51" t="str">
        <f t="shared" si="6"/>
        <v/>
      </c>
    </row>
    <row r="148" spans="1:8" x14ac:dyDescent="0.25">
      <c r="A148"/>
      <c r="C148" s="39">
        <v>146</v>
      </c>
      <c r="E148" s="36" t="s">
        <v>741</v>
      </c>
      <c r="F148" s="35">
        <v>0.95</v>
      </c>
      <c r="G148" s="51" t="str">
        <f t="shared" si="5"/>
        <v/>
      </c>
      <c r="H148" s="51" t="str">
        <f t="shared" si="6"/>
        <v/>
      </c>
    </row>
    <row r="149" spans="1:8" x14ac:dyDescent="0.25">
      <c r="A149"/>
      <c r="C149" s="39">
        <v>147</v>
      </c>
      <c r="E149" s="36" t="s">
        <v>742</v>
      </c>
      <c r="F149" s="35">
        <v>0.95</v>
      </c>
      <c r="G149" s="51" t="str">
        <f t="shared" si="5"/>
        <v/>
      </c>
      <c r="H149" s="51" t="str">
        <f t="shared" si="6"/>
        <v/>
      </c>
    </row>
    <row r="150" spans="1:8" x14ac:dyDescent="0.25">
      <c r="A150"/>
      <c r="C150" s="39">
        <v>148</v>
      </c>
      <c r="E150" s="36" t="s">
        <v>743</v>
      </c>
      <c r="F150" s="35">
        <v>0.95</v>
      </c>
      <c r="G150" s="51" t="str">
        <f t="shared" si="5"/>
        <v/>
      </c>
      <c r="H150" s="51" t="str">
        <f t="shared" si="6"/>
        <v/>
      </c>
    </row>
    <row r="151" spans="1:8" x14ac:dyDescent="0.25">
      <c r="A151"/>
      <c r="C151" s="39">
        <v>149</v>
      </c>
      <c r="E151" s="36" t="s">
        <v>744</v>
      </c>
      <c r="F151" s="35">
        <v>0.95</v>
      </c>
      <c r="G151" s="51" t="str">
        <f t="shared" si="5"/>
        <v/>
      </c>
      <c r="H151" s="51" t="str">
        <f t="shared" si="6"/>
        <v/>
      </c>
    </row>
  </sheetData>
  <mergeCells count="21">
    <mergeCell ref="N20:N22"/>
    <mergeCell ref="N9:N13"/>
    <mergeCell ref="N15:N19"/>
    <mergeCell ref="O2:O8"/>
    <mergeCell ref="O9:O13"/>
    <mergeCell ref="O15:O19"/>
    <mergeCell ref="O20:O22"/>
    <mergeCell ref="N2:N3"/>
    <mergeCell ref="N5:N7"/>
    <mergeCell ref="I3:M3"/>
    <mergeCell ref="I9:M9"/>
    <mergeCell ref="I15:M15"/>
    <mergeCell ref="I20:M20"/>
    <mergeCell ref="I1:M1"/>
    <mergeCell ref="D51:E51"/>
    <mergeCell ref="O30:S32"/>
    <mergeCell ref="I23:M23"/>
    <mergeCell ref="N36:N43"/>
    <mergeCell ref="N45:N46"/>
    <mergeCell ref="I35:M35"/>
    <mergeCell ref="N23:N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16" sqref="C16"/>
    </sheetView>
  </sheetViews>
  <sheetFormatPr defaultRowHeight="15" x14ac:dyDescent="0.25"/>
  <sheetData>
    <row r="1" spans="1:4" x14ac:dyDescent="0.25">
      <c r="A1" s="17" t="s">
        <v>866</v>
      </c>
    </row>
    <row r="3" spans="1:4" x14ac:dyDescent="0.25">
      <c r="A3" t="s">
        <v>747</v>
      </c>
    </row>
    <row r="4" spans="1:4" x14ac:dyDescent="0.25">
      <c r="A4" s="96" t="s">
        <v>864</v>
      </c>
    </row>
    <row r="5" spans="1:4" x14ac:dyDescent="0.25">
      <c r="A5" s="96" t="s">
        <v>865</v>
      </c>
    </row>
    <row r="7" spans="1:4" x14ac:dyDescent="0.25">
      <c r="A7" s="17"/>
    </row>
    <row r="8" spans="1:4" x14ac:dyDescent="0.25">
      <c r="A8" s="17" t="s">
        <v>748</v>
      </c>
    </row>
    <row r="9" spans="1:4" x14ac:dyDescent="0.25">
      <c r="A9" s="17"/>
    </row>
    <row r="10" spans="1:4" x14ac:dyDescent="0.25">
      <c r="A10" s="43" t="s">
        <v>645</v>
      </c>
      <c r="B10" s="43"/>
      <c r="C10" s="43"/>
      <c r="D10" s="43"/>
    </row>
    <row r="11" spans="1:4" x14ac:dyDescent="0.25">
      <c r="A11" s="17"/>
    </row>
  </sheetData>
  <hyperlinks>
    <hyperlink ref="A5" r:id="rId1"/>
    <hyperlink ref="A4" r:id="rId2"/>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Skills</vt:lpstr>
      <vt:lpstr>Items</vt:lpstr>
      <vt:lpstr>Calculation</vt:lpstr>
      <vt:lpstr>Plvl</vt:lpstr>
      <vt:lpstr>Drops</vt:lpstr>
      <vt:lpstr>Facts</vt:lpstr>
      <vt:lpstr>Creatures</vt:lpstr>
      <vt:lpstr>Skilling XP</vt:lpstr>
      <vt:lpstr>about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2013-03-17T05:27:39Z</dcterms:modified>
</cp:coreProperties>
</file>